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X:\3B - DE NRJ\XXX-Sans Architecte\CHU ST ETIENNE\NRJ25-2517_CH ST CHAMOND-Résilience élec\5-PRO DCE\06-Rendu\2025-12-11-Rendu DCE suite RICT\Pièces écrites\"/>
    </mc:Choice>
  </mc:AlternateContent>
  <xr:revisionPtr revIDLastSave="0" documentId="13_ncr:1_{2F3F9D28-1065-4288-A967-179609EC65AE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  <sheet name="Prestations supplémentaires" sheetId="6" r:id="rId6"/>
  </sheets>
  <definedNames>
    <definedName name="CODELOT">Paramètres!$C$9</definedName>
    <definedName name="CPVILLEDOSSIER">Paramètres!$C$26:$J$26</definedName>
    <definedName name="DATEVALEUR">Paramètres!$C$13</definedName>
    <definedName name="_xlnm.Print_Titles" localSheetId="1">DPGF!$1:$3</definedName>
    <definedName name="INDICELOT">Paramètres!$C$17</definedName>
    <definedName name="NUMDOSSIER">Paramètres!$C$7</definedName>
    <definedName name="OBSERVATIONCONSULTE">'Coordonnées Entreprise'!$C$28:$J$28</definedName>
    <definedName name="PARCELLEDOSSIER">Paramètres!$C$28:$J$28</definedName>
    <definedName name="PHASELOT">Paramètres!$C$15</definedName>
    <definedName name="RUEDOSSIER">Paramètres!$C$24:$J$24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Paramètres!$C$3:$J$3</definedName>
    <definedName name="TITREDOSSIER">Paramètres!$C$5:$J$5</definedName>
    <definedName name="TITRELOT">Paramètres!$C$11:$J$11</definedName>
  </definedNames>
  <calcPr calcId="191029"/>
</workbook>
</file>

<file path=xl/calcChain.xml><?xml version="1.0" encoding="utf-8"?>
<calcChain xmlns="http://schemas.openxmlformats.org/spreadsheetml/2006/main">
  <c r="F54" i="6" l="1"/>
  <c r="F52" i="6"/>
  <c r="F50" i="6"/>
  <c r="F48" i="6"/>
  <c r="F46" i="6"/>
  <c r="F44" i="6"/>
  <c r="F42" i="6"/>
  <c r="F40" i="6"/>
  <c r="F38" i="6"/>
  <c r="F36" i="6"/>
  <c r="F34" i="6"/>
  <c r="F32" i="6"/>
  <c r="F30" i="6"/>
  <c r="F28" i="6"/>
  <c r="F26" i="6"/>
  <c r="F24" i="6"/>
  <c r="F22" i="6"/>
  <c r="F20" i="6"/>
  <c r="F18" i="6"/>
  <c r="F16" i="6"/>
  <c r="F14" i="6"/>
  <c r="F12" i="6"/>
  <c r="F10" i="6"/>
  <c r="F8" i="6"/>
  <c r="F6" i="6"/>
  <c r="AA97" i="3"/>
  <c r="AA8" i="3"/>
  <c r="I605" i="2"/>
  <c r="I599" i="2"/>
  <c r="I598" i="2"/>
  <c r="I600" i="2" s="1"/>
  <c r="M590" i="2"/>
  <c r="M585" i="2"/>
  <c r="M580" i="2"/>
  <c r="M569" i="2"/>
  <c r="I627" i="2" s="1"/>
  <c r="I566" i="2"/>
  <c r="I565" i="2"/>
  <c r="I567" i="2" s="1"/>
  <c r="M557" i="2"/>
  <c r="M552" i="2"/>
  <c r="M547" i="2"/>
  <c r="M542" i="2"/>
  <c r="M537" i="2"/>
  <c r="M532" i="2"/>
  <c r="M527" i="2"/>
  <c r="M516" i="2"/>
  <c r="M511" i="2"/>
  <c r="I629" i="2" s="1"/>
  <c r="I508" i="2"/>
  <c r="I507" i="2"/>
  <c r="I509" i="2" s="1"/>
  <c r="M500" i="2"/>
  <c r="M495" i="2"/>
  <c r="M492" i="2"/>
  <c r="M488" i="2"/>
  <c r="M483" i="2"/>
  <c r="M478" i="2"/>
  <c r="M472" i="2"/>
  <c r="M467" i="2"/>
  <c r="M461" i="2"/>
  <c r="M456" i="2"/>
  <c r="M450" i="2"/>
  <c r="M444" i="2"/>
  <c r="I625" i="2" s="1"/>
  <c r="I632" i="2" s="1"/>
  <c r="M426" i="2"/>
  <c r="M419" i="2"/>
  <c r="I435" i="2" s="1"/>
  <c r="M406" i="2"/>
  <c r="M401" i="2"/>
  <c r="M396" i="2"/>
  <c r="M391" i="2"/>
  <c r="M386" i="2"/>
  <c r="M381" i="2"/>
  <c r="M376" i="2"/>
  <c r="M371" i="2"/>
  <c r="M366" i="2"/>
  <c r="M361" i="2"/>
  <c r="M354" i="2"/>
  <c r="M346" i="2"/>
  <c r="M341" i="2"/>
  <c r="M335" i="2"/>
  <c r="M329" i="2"/>
  <c r="M323" i="2"/>
  <c r="M318" i="2"/>
  <c r="M313" i="2"/>
  <c r="M307" i="2"/>
  <c r="M301" i="2"/>
  <c r="M296" i="2"/>
  <c r="M290" i="2"/>
  <c r="M284" i="2"/>
  <c r="M280" i="2"/>
  <c r="M276" i="2"/>
  <c r="I415" i="2" s="1"/>
  <c r="M272" i="2"/>
  <c r="M268" i="2"/>
  <c r="M264" i="2"/>
  <c r="M260" i="2"/>
  <c r="M256" i="2"/>
  <c r="I611" i="2" s="1"/>
  <c r="M240" i="2"/>
  <c r="M235" i="2"/>
  <c r="M230" i="2"/>
  <c r="M225" i="2"/>
  <c r="M220" i="2"/>
  <c r="M214" i="2"/>
  <c r="M208" i="2"/>
  <c r="M197" i="2"/>
  <c r="I248" i="2" s="1"/>
  <c r="M191" i="2"/>
  <c r="M184" i="2"/>
  <c r="I610" i="2" s="1"/>
  <c r="M171" i="2"/>
  <c r="M165" i="2"/>
  <c r="M159" i="2"/>
  <c r="I440" i="2" s="1"/>
  <c r="M150" i="2"/>
  <c r="M144" i="2"/>
  <c r="M138" i="2"/>
  <c r="M132" i="2"/>
  <c r="M117" i="2"/>
  <c r="I181" i="2" s="1"/>
  <c r="I112" i="2"/>
  <c r="I111" i="2"/>
  <c r="I113" i="2" s="1"/>
  <c r="M99" i="2"/>
  <c r="M89" i="2"/>
  <c r="I608" i="2" s="1"/>
  <c r="I83" i="2"/>
  <c r="I82" i="2"/>
  <c r="I84" i="2" s="1"/>
  <c r="M72" i="2"/>
  <c r="I607" i="2" s="1"/>
  <c r="I69" i="2"/>
  <c r="M57" i="2"/>
  <c r="M30" i="2"/>
  <c r="P628" i="2" s="1"/>
  <c r="I18" i="2"/>
  <c r="I19" i="2" s="1"/>
  <c r="I17" i="2"/>
  <c r="G85" i="1"/>
  <c r="G83" i="1"/>
  <c r="G81" i="1"/>
  <c r="G79" i="1"/>
  <c r="E71" i="1"/>
  <c r="E66" i="1"/>
  <c r="E62" i="1"/>
  <c r="E20" i="1"/>
  <c r="E11" i="1"/>
  <c r="I416" i="2" l="1"/>
  <c r="I417" i="2" s="1"/>
  <c r="I441" i="2"/>
  <c r="I442" i="2" s="1"/>
  <c r="D630" i="2"/>
  <c r="I609" i="2"/>
  <c r="P630" i="2"/>
  <c r="D626" i="2"/>
  <c r="P626" i="2"/>
  <c r="I633" i="2" s="1"/>
  <c r="I634" i="2" s="1"/>
  <c r="I434" i="2"/>
  <c r="I436" i="2" s="1"/>
  <c r="I604" i="2"/>
  <c r="I612" i="2"/>
  <c r="I247" i="2"/>
  <c r="I249" i="2" s="1"/>
  <c r="I180" i="2"/>
  <c r="I182" i="2" s="1"/>
  <c r="I68" i="2"/>
  <c r="I70" i="2" s="1"/>
  <c r="I615" i="2"/>
  <c r="I617" i="2" s="1"/>
  <c r="AA1" i="3" s="1"/>
  <c r="D628" i="2"/>
  <c r="I606" i="2"/>
  <c r="I616" i="2"/>
  <c r="AA3" i="3" l="1"/>
  <c r="AA33" i="3"/>
  <c r="AA37" i="3"/>
  <c r="AA4" i="3" l="1"/>
  <c r="AA27" i="3"/>
  <c r="AA42" i="3"/>
  <c r="AA13" i="3"/>
  <c r="AA14" i="3" s="1"/>
  <c r="AA12" i="3"/>
  <c r="AA7" i="3" s="1"/>
  <c r="AA43" i="3" l="1"/>
  <c r="AA32" i="3"/>
  <c r="AA15" i="3"/>
  <c r="AA73" i="3"/>
  <c r="AA65" i="3"/>
  <c r="AA57" i="3" s="1"/>
  <c r="AA45" i="3" s="1"/>
  <c r="AA26" i="3" s="1"/>
  <c r="AA93" i="3"/>
  <c r="AA89" i="3" s="1"/>
  <c r="AA5" i="3"/>
  <c r="AA24" i="3"/>
  <c r="AA23" i="3"/>
  <c r="AA85" i="3" l="1"/>
  <c r="AA80" i="3" s="1"/>
  <c r="AA72" i="3" s="1"/>
  <c r="AA64" i="3" s="1"/>
  <c r="AA56" i="3" s="1"/>
  <c r="AA44" i="3" s="1"/>
  <c r="AA25" i="3"/>
  <c r="AA18" i="3"/>
  <c r="AA10" i="3" s="1"/>
  <c r="AA46" i="3"/>
  <c r="AA29" i="3"/>
  <c r="AA28" i="3"/>
  <c r="AA16" i="3"/>
  <c r="AA9" i="3"/>
  <c r="AA6" i="3"/>
  <c r="AA51" i="3" l="1"/>
  <c r="AA50" i="3"/>
  <c r="AA34" i="3"/>
  <c r="AA19" i="3"/>
  <c r="AA20" i="3" s="1"/>
  <c r="AA11" i="3"/>
  <c r="AA41" i="3"/>
  <c r="AA38" i="3"/>
  <c r="AA21" i="3"/>
  <c r="AA22" i="3" s="1"/>
  <c r="AA47" i="3"/>
  <c r="AA75" i="3"/>
  <c r="AA67" i="3" s="1"/>
  <c r="AA59" i="3" s="1"/>
  <c r="AA49" i="3" s="1"/>
  <c r="AA31" i="3" s="1"/>
  <c r="AA90" i="3"/>
  <c r="AA30" i="3" s="1"/>
  <c r="AA94" i="3"/>
  <c r="AA17" i="3"/>
  <c r="AA82" i="3" s="1"/>
  <c r="AA63" i="3" l="1"/>
  <c r="AA55" i="3"/>
  <c r="AA40" i="3" s="1"/>
  <c r="AA86" i="3"/>
  <c r="AA81" i="3" s="1"/>
  <c r="AA74" i="3" s="1"/>
  <c r="AA66" i="3" s="1"/>
  <c r="AA58" i="3" s="1"/>
  <c r="AA48" i="3" s="1"/>
  <c r="AA95" i="3"/>
  <c r="AA91" i="3" s="1"/>
  <c r="AA77" i="3"/>
  <c r="AA69" i="3"/>
  <c r="AA61" i="3" s="1"/>
  <c r="AA53" i="3" s="1"/>
  <c r="AA36" i="3" s="1"/>
  <c r="AA96" i="3"/>
  <c r="AA79" i="3"/>
  <c r="AA71" i="3"/>
  <c r="AA92" i="3"/>
  <c r="AA39" i="3" s="1"/>
  <c r="AA87" i="3" l="1"/>
  <c r="AA83" i="3" s="1"/>
  <c r="AA76" i="3" s="1"/>
  <c r="AA68" i="3" s="1"/>
  <c r="AA60" i="3" s="1"/>
  <c r="AA52" i="3" s="1"/>
  <c r="AA35" i="3"/>
  <c r="AA98" i="3" s="1"/>
  <c r="AA2" i="3" s="1"/>
  <c r="D620" i="2" s="1"/>
  <c r="AA88" i="3"/>
  <c r="AA84" i="3" s="1"/>
  <c r="AA78" i="3" s="1"/>
  <c r="AA70" i="3" s="1"/>
  <c r="AA62" i="3" s="1"/>
  <c r="AA54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M444" authorId="0" shapeId="0" xr:uid="{00000000-0006-0000-0100-000001000000}">
      <text>
        <r>
          <rPr>
            <sz val="8"/>
            <color indexed="81"/>
            <rFont val="Tahoma"/>
            <family val="2"/>
          </rPr>
          <t>Non totalisé [ Variante imposée ]</t>
        </r>
      </text>
    </comment>
    <comment ref="M450" authorId="0" shapeId="0" xr:uid="{00000000-0006-0000-0100-000002000000}">
      <text>
        <r>
          <rPr>
            <sz val="8"/>
            <color indexed="81"/>
            <rFont val="Tahoma"/>
            <family val="2"/>
          </rPr>
          <t>Non totalisé [ Variante imposée ]</t>
        </r>
      </text>
    </comment>
    <comment ref="M456" authorId="0" shapeId="0" xr:uid="{00000000-0006-0000-0100-000003000000}">
      <text>
        <r>
          <rPr>
            <sz val="8"/>
            <color indexed="81"/>
            <rFont val="Tahoma"/>
            <family val="2"/>
          </rPr>
          <t>Non totalisé [ Variante imposée ]</t>
        </r>
      </text>
    </comment>
    <comment ref="M461" authorId="0" shapeId="0" xr:uid="{00000000-0006-0000-0100-000004000000}">
      <text>
        <r>
          <rPr>
            <sz val="8"/>
            <color indexed="81"/>
            <rFont val="Tahoma"/>
            <family val="2"/>
          </rPr>
          <t>Non totalisé [ Variante imposée ]</t>
        </r>
      </text>
    </comment>
    <comment ref="M467" authorId="0" shapeId="0" xr:uid="{00000000-0006-0000-0100-000005000000}">
      <text>
        <r>
          <rPr>
            <sz val="8"/>
            <color indexed="81"/>
            <rFont val="Tahoma"/>
            <family val="2"/>
          </rPr>
          <t>Non totalisé [ Variante imposée ]</t>
        </r>
      </text>
    </comment>
    <comment ref="M472" authorId="0" shapeId="0" xr:uid="{00000000-0006-0000-0100-000006000000}">
      <text>
        <r>
          <rPr>
            <sz val="8"/>
            <color indexed="81"/>
            <rFont val="Tahoma"/>
            <family val="2"/>
          </rPr>
          <t>Non totalisé [ Variante imposée ]</t>
        </r>
      </text>
    </comment>
    <comment ref="M478" authorId="0" shapeId="0" xr:uid="{00000000-0006-0000-0100-000007000000}">
      <text>
        <r>
          <rPr>
            <sz val="8"/>
            <color indexed="81"/>
            <rFont val="Tahoma"/>
            <family val="2"/>
          </rPr>
          <t>Non totalisé [ Variante imposée ]</t>
        </r>
      </text>
    </comment>
    <comment ref="M483" authorId="0" shapeId="0" xr:uid="{00000000-0006-0000-0100-000008000000}">
      <text>
        <r>
          <rPr>
            <sz val="8"/>
            <color indexed="81"/>
            <rFont val="Tahoma"/>
            <family val="2"/>
          </rPr>
          <t>Non totalisé [ Variante imposée ]</t>
        </r>
      </text>
    </comment>
    <comment ref="M488" authorId="0" shapeId="0" xr:uid="{00000000-0006-0000-0100-000009000000}">
      <text>
        <r>
          <rPr>
            <sz val="8"/>
            <color indexed="81"/>
            <rFont val="Tahoma"/>
            <family val="2"/>
          </rPr>
          <t>Non totalisé [ Variante imposée ]</t>
        </r>
      </text>
    </comment>
    <comment ref="M492" authorId="0" shapeId="0" xr:uid="{00000000-0006-0000-0100-00000A000000}">
      <text>
        <r>
          <rPr>
            <sz val="8"/>
            <color indexed="81"/>
            <rFont val="Tahoma"/>
            <family val="2"/>
          </rPr>
          <t>Non totalisé [ Variante imposée ]</t>
        </r>
      </text>
    </comment>
    <comment ref="M495" authorId="0" shapeId="0" xr:uid="{00000000-0006-0000-0100-00000B000000}">
      <text>
        <r>
          <rPr>
            <sz val="8"/>
            <color indexed="81"/>
            <rFont val="Tahoma"/>
            <family val="2"/>
          </rPr>
          <t>Non totalisé [ Variante imposée ]</t>
        </r>
      </text>
    </comment>
    <comment ref="M500" authorId="0" shapeId="0" xr:uid="{00000000-0006-0000-0100-00000C000000}">
      <text>
        <r>
          <rPr>
            <sz val="8"/>
            <color indexed="81"/>
            <rFont val="Tahoma"/>
            <family val="2"/>
          </rPr>
          <t>Non totalisé [ Variante imposée ]</t>
        </r>
      </text>
    </comment>
    <comment ref="M511" authorId="0" shapeId="0" xr:uid="{00000000-0006-0000-0100-00000D000000}">
      <text>
        <r>
          <rPr>
            <sz val="8"/>
            <color indexed="81"/>
            <rFont val="Tahoma"/>
            <family val="2"/>
          </rPr>
          <t>Non totalisé [ Variante imposée ]</t>
        </r>
      </text>
    </comment>
    <comment ref="M516" authorId="0" shapeId="0" xr:uid="{00000000-0006-0000-0100-00000E000000}">
      <text>
        <r>
          <rPr>
            <sz val="8"/>
            <color indexed="81"/>
            <rFont val="Tahoma"/>
            <family val="2"/>
          </rPr>
          <t>Non totalisé [ Variante imposée ]</t>
        </r>
      </text>
    </comment>
    <comment ref="M527" authorId="0" shapeId="0" xr:uid="{00000000-0006-0000-0100-00000F000000}">
      <text>
        <r>
          <rPr>
            <sz val="8"/>
            <color indexed="81"/>
            <rFont val="Tahoma"/>
            <family val="2"/>
          </rPr>
          <t>Non totalisé [ Variante imposée ]</t>
        </r>
      </text>
    </comment>
    <comment ref="M532" authorId="0" shapeId="0" xr:uid="{00000000-0006-0000-0100-000010000000}">
      <text>
        <r>
          <rPr>
            <sz val="8"/>
            <color indexed="81"/>
            <rFont val="Tahoma"/>
            <family val="2"/>
          </rPr>
          <t>Non totalisé [ Variante imposée ]</t>
        </r>
      </text>
    </comment>
    <comment ref="M537" authorId="0" shapeId="0" xr:uid="{00000000-0006-0000-0100-000011000000}">
      <text>
        <r>
          <rPr>
            <sz val="8"/>
            <color indexed="81"/>
            <rFont val="Tahoma"/>
            <family val="2"/>
          </rPr>
          <t>Non totalisé [ Variante imposée ]</t>
        </r>
      </text>
    </comment>
    <comment ref="M542" authorId="0" shapeId="0" xr:uid="{00000000-0006-0000-0100-000012000000}">
      <text>
        <r>
          <rPr>
            <sz val="8"/>
            <color indexed="81"/>
            <rFont val="Tahoma"/>
            <family val="2"/>
          </rPr>
          <t>Non totalisé [ Variante imposée ]</t>
        </r>
      </text>
    </comment>
    <comment ref="M547" authorId="0" shapeId="0" xr:uid="{00000000-0006-0000-0100-000013000000}">
      <text>
        <r>
          <rPr>
            <sz val="8"/>
            <color indexed="81"/>
            <rFont val="Tahoma"/>
            <family val="2"/>
          </rPr>
          <t>Non totalisé [ Variante imposée ]</t>
        </r>
      </text>
    </comment>
    <comment ref="M552" authorId="0" shapeId="0" xr:uid="{00000000-0006-0000-0100-000014000000}">
      <text>
        <r>
          <rPr>
            <sz val="8"/>
            <color indexed="81"/>
            <rFont val="Tahoma"/>
            <family val="2"/>
          </rPr>
          <t>Non totalisé [ Variante imposée ]</t>
        </r>
      </text>
    </comment>
    <comment ref="M557" authorId="0" shapeId="0" xr:uid="{00000000-0006-0000-0100-000015000000}">
      <text>
        <r>
          <rPr>
            <sz val="8"/>
            <color indexed="81"/>
            <rFont val="Tahoma"/>
            <family val="2"/>
          </rPr>
          <t>Non totalisé [ Variante imposée ]</t>
        </r>
      </text>
    </comment>
    <comment ref="M569" authorId="0" shapeId="0" xr:uid="{00000000-0006-0000-0100-000016000000}">
      <text>
        <r>
          <rPr>
            <sz val="8"/>
            <color indexed="81"/>
            <rFont val="Tahoma"/>
            <family val="2"/>
          </rPr>
          <t>Non totalisé [ Variante imposée ]</t>
        </r>
      </text>
    </comment>
    <comment ref="M580" authorId="0" shapeId="0" xr:uid="{00000000-0006-0000-0100-000017000000}">
      <text>
        <r>
          <rPr>
            <sz val="8"/>
            <color indexed="81"/>
            <rFont val="Tahoma"/>
            <family val="2"/>
          </rPr>
          <t>Non totalisé [ Variante imposée ]</t>
        </r>
      </text>
    </comment>
    <comment ref="M585" authorId="0" shapeId="0" xr:uid="{00000000-0006-0000-0100-000018000000}">
      <text>
        <r>
          <rPr>
            <sz val="8"/>
            <color indexed="81"/>
            <rFont val="Tahoma"/>
            <family val="2"/>
          </rPr>
          <t>Non totalisé [ Variante imposée ]</t>
        </r>
      </text>
    </comment>
    <comment ref="M590" authorId="0" shapeId="0" xr:uid="{00000000-0006-0000-0100-000019000000}">
      <text>
        <r>
          <rPr>
            <sz val="8"/>
            <color indexed="81"/>
            <rFont val="Tahoma"/>
            <family val="2"/>
          </rPr>
          <t>Non totalisé [ Variante imposée ]</t>
        </r>
      </text>
    </comment>
  </commentList>
</comments>
</file>

<file path=xl/sharedStrings.xml><?xml version="1.0" encoding="utf-8"?>
<sst xmlns="http://schemas.openxmlformats.org/spreadsheetml/2006/main" count="941" uniqueCount="343">
  <si>
    <t>Dossier</t>
  </si>
  <si>
    <t>Date</t>
  </si>
  <si>
    <t>Phase</t>
  </si>
  <si>
    <t>Indice</t>
  </si>
  <si>
    <t>MAITRE D'OUVRAGE
Hôpital du Gier
19 Rue Victor Hugo
42400 Saint Chamond
Tél : 0477752439
Mél : m.bonfils@hopitaldugier.fr</t>
  </si>
  <si>
    <t>MAITRE D'OEUVRE : 
    GBA Energies
    29 Boulevard de la Croix-Rousse
    69 004 LYON
    Tél : 04 77 90 88 50
    Mél : energies@gba-energies.com</t>
  </si>
  <si>
    <t>NIV</t>
  </si>
  <si>
    <t>CODE</t>
  </si>
  <si>
    <t>CODE_CAO</t>
  </si>
  <si>
    <t>TITRE1</t>
  </si>
  <si>
    <t>M1</t>
  </si>
  <si>
    <t>M2</t>
  </si>
  <si>
    <t>M3</t>
  </si>
  <si>
    <t>M4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</si>
  <si>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</si>
  <si>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</si>
  <si>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</si>
  <si>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</si>
  <si>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</si>
  <si>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</si>
  <si>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</si>
  <si>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</si>
  <si>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</si>
  <si>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</si>
  <si>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</si>
  <si>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</si>
  <si>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</si>
  <si>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Code CAO</t>
  </si>
  <si>
    <t>Désignation</t>
  </si>
  <si>
    <t>Qté</t>
  </si>
  <si>
    <t>Qté
Entr.</t>
  </si>
  <si>
    <t>P.U. HT</t>
  </si>
  <si>
    <t>P.T. HT</t>
  </si>
  <si>
    <t xml:space="preserve"> Variante /
 Variante imposée</t>
  </si>
  <si>
    <t>Numéro
 Variante imposée</t>
  </si>
  <si>
    <t>Taux TVA</t>
  </si>
  <si>
    <t>Marque</t>
  </si>
  <si>
    <t>Référence</t>
  </si>
  <si>
    <t>Commentaire</t>
  </si>
  <si>
    <t>Localisation</t>
  </si>
  <si>
    <t>Lot n°1</t>
  </si>
  <si>
    <t>ELECTRICITE</t>
  </si>
  <si>
    <t>3.&amp;</t>
  </si>
  <si>
    <t>Modification Poste source - Poste HTA/BT et réseau ASI</t>
  </si>
  <si>
    <t>3.T</t>
  </si>
  <si>
    <t>3.1</t>
  </si>
  <si>
    <t xml:space="preserve">Phasage </t>
  </si>
  <si>
    <t>4.T</t>
  </si>
  <si>
    <t>4.&amp;</t>
  </si>
  <si>
    <t>Total H.T. :</t>
  </si>
  <si>
    <t>Total T.V.A. (20%) :</t>
  </si>
  <si>
    <t>Total T.T.C. :</t>
  </si>
  <si>
    <t>3.2</t>
  </si>
  <si>
    <t xml:space="preserve">Installation de chantier </t>
  </si>
  <si>
    <t>3.2.1</t>
  </si>
  <si>
    <t>Installation de chantier et de stockage des matériaux</t>
  </si>
  <si>
    <t>8.T</t>
  </si>
  <si>
    <t>8.&amp;</t>
  </si>
  <si>
    <t>3.2.2</t>
  </si>
  <si>
    <t>Installation de chantier</t>
  </si>
  <si>
    <t>FT</t>
  </si>
  <si>
    <t>9.T</t>
  </si>
  <si>
    <t>9.UMOD</t>
  </si>
  <si>
    <t>9.L</t>
  </si>
  <si>
    <t>9.M.Z</t>
  </si>
  <si>
    <t>9.&amp;</t>
  </si>
  <si>
    <t>3.2.3</t>
  </si>
  <si>
    <t>Constat d'huissier avant travaux</t>
  </si>
  <si>
    <t>3.3</t>
  </si>
  <si>
    <t xml:space="preserve">Continuité de service de l'établissement </t>
  </si>
  <si>
    <t>3.3.1</t>
  </si>
  <si>
    <t xml:space="preserve">Location Groupe Electrogène </t>
  </si>
  <si>
    <t>3.4</t>
  </si>
  <si>
    <t>Infrastructures des câbles</t>
  </si>
  <si>
    <t>3.4.1</t>
  </si>
  <si>
    <t>Chemins de câbles CFO Largeur 500 mm</t>
  </si>
  <si>
    <t>ML</t>
  </si>
  <si>
    <t>3.4.2</t>
  </si>
  <si>
    <t>Percement dans plancher pour passage de réseau de Ø 160 mm</t>
  </si>
  <si>
    <t>3.5</t>
  </si>
  <si>
    <t xml:space="preserve">Modification poste de livraison </t>
  </si>
  <si>
    <t>4.U.IMAGE</t>
  </si>
  <si>
    <t>3.5.1</t>
  </si>
  <si>
    <t xml:space="preserve">Dépose et évacuation des cellules existantes </t>
  </si>
  <si>
    <t>ENS</t>
  </si>
  <si>
    <t>9.U.IMAGE</t>
  </si>
  <si>
    <t>3.5.2</t>
  </si>
  <si>
    <t xml:space="preserve">Caractéristiques générales des tableaux HTA </t>
  </si>
  <si>
    <t>3.5.3</t>
  </si>
  <si>
    <t>Cellules HTA côté NF C13-100</t>
  </si>
  <si>
    <t>3.5.4</t>
  </si>
  <si>
    <t>Unité fonctionnelle type "Cellule Interrupteur" NF C13-100</t>
  </si>
  <si>
    <t>3.5.5</t>
  </si>
  <si>
    <t xml:space="preserve">Unité fonctionnelle type "Transformateur de potentiel" Comptage de mesure  </t>
  </si>
  <si>
    <t>3.5.6</t>
  </si>
  <si>
    <t>Unité fonctionnelle type "Disjoncteur double sectionnement"</t>
  </si>
  <si>
    <t>3.5.7</t>
  </si>
  <si>
    <t>Câblage cellules</t>
  </si>
  <si>
    <t>3.5.8</t>
  </si>
  <si>
    <t>Cellules HTA côté NF C13-200</t>
  </si>
  <si>
    <t>3.5.8.1</t>
  </si>
  <si>
    <t>Gaine d'extension pour cellule HTA</t>
  </si>
  <si>
    <t>3.5.8.2</t>
  </si>
  <si>
    <t xml:space="preserve">Unité fonctionnelle type "Cellule Interrupteur" </t>
  </si>
  <si>
    <t>3.5.8.3</t>
  </si>
  <si>
    <t>3.6</t>
  </si>
  <si>
    <t xml:space="preserve">Modification local poste de transformation HTA/BT </t>
  </si>
  <si>
    <t>3.6.1</t>
  </si>
  <si>
    <t xml:space="preserve">Dépose et évacuation des transformateurs existants 630 kVA </t>
  </si>
  <si>
    <t>3.6.2</t>
  </si>
  <si>
    <t xml:space="preserve">Reprise financière pour transformateur existant </t>
  </si>
  <si>
    <t>3.6.3</t>
  </si>
  <si>
    <t xml:space="preserve">Transformateurs sec 800 kVA </t>
  </si>
  <si>
    <t>3.6.4</t>
  </si>
  <si>
    <t xml:space="preserve">Liaison Cellule protection transformateur/ Transformateur 1 - 800 kVA </t>
  </si>
  <si>
    <t>3.6.5</t>
  </si>
  <si>
    <t xml:space="preserve">Liaison Cellule protection transformateur/ Transformateur 2 - 800 kVA </t>
  </si>
  <si>
    <t>3.6.6</t>
  </si>
  <si>
    <t>Liaison Transformateur 1 - DGBTR1</t>
  </si>
  <si>
    <t>3.6.7</t>
  </si>
  <si>
    <t>Liaison Transformateur 2 - DGBTR2</t>
  </si>
  <si>
    <t>3.6.8</t>
  </si>
  <si>
    <t>Liaison DGBT1 - Inverseur de source TGBT1</t>
  </si>
  <si>
    <t>3.6.9</t>
  </si>
  <si>
    <t>Liaison DGBT2 - Inverseur de source TGBT2</t>
  </si>
  <si>
    <t>3.6.10</t>
  </si>
  <si>
    <t>Consignation des départs blocs opératoires R+1 dans TGBT1</t>
  </si>
  <si>
    <t>3.7</t>
  </si>
  <si>
    <t>Modification architecture de distribution ASI</t>
  </si>
  <si>
    <t>3.7.1</t>
  </si>
  <si>
    <t>Modification armoire bloc opératoire</t>
  </si>
  <si>
    <t>3.7.1.1</t>
  </si>
  <si>
    <t xml:space="preserve">Modification Armoire endoscopie </t>
  </si>
  <si>
    <t>3.7.1.2</t>
  </si>
  <si>
    <t xml:space="preserve">Modification Armoire Plâtre </t>
  </si>
  <si>
    <t>3.7.1.3</t>
  </si>
  <si>
    <t>Modification Armoire OP1</t>
  </si>
  <si>
    <t>3.7.1.4</t>
  </si>
  <si>
    <t>Modification Armoire OP2</t>
  </si>
  <si>
    <t>3.7.1.5</t>
  </si>
  <si>
    <t>Modification Armoire OP3</t>
  </si>
  <si>
    <t>3.7.1.6</t>
  </si>
  <si>
    <t>Modification Armoire OP4 (orthopédie)</t>
  </si>
  <si>
    <t>3.7.1.7</t>
  </si>
  <si>
    <t xml:space="preserve">Modification Armoire Salle de réveil </t>
  </si>
  <si>
    <t>3.7.1.8</t>
  </si>
  <si>
    <t xml:space="preserve">Alimentation PdC bloc opératoire </t>
  </si>
  <si>
    <t>3.7.2</t>
  </si>
  <si>
    <t xml:space="preserve">Modification armoire ondulée "coffret ondulée 2" </t>
  </si>
  <si>
    <t>3.7.3</t>
  </si>
  <si>
    <t>Modification Armoire AS11</t>
  </si>
  <si>
    <t>3.7.4</t>
  </si>
  <si>
    <t>Ajout d'un départ d'alimentation Onduleur Locaux Groupe 2 dans TGBT 1</t>
  </si>
  <si>
    <t>3.7.5</t>
  </si>
  <si>
    <t xml:space="preserve">Ajout d'un départ d'alimentation pour bypass externe onduleur </t>
  </si>
  <si>
    <t>3.7.6</t>
  </si>
  <si>
    <t>Alimentation onduleur locaux groupe 2</t>
  </si>
  <si>
    <t>3.7.7</t>
  </si>
  <si>
    <t xml:space="preserve">Alimentation coffret bypass manuel externe </t>
  </si>
  <si>
    <t>3.7.8</t>
  </si>
  <si>
    <t xml:space="preserve">Onduleur 100 kVA </t>
  </si>
  <si>
    <t>3.7.9</t>
  </si>
  <si>
    <t xml:space="preserve">Chantier de batterie autonomie 1 H + Coffret de protection batteries + Coffret protection batterie interrupteurs/sectionneurs </t>
  </si>
  <si>
    <t>3.7.10</t>
  </si>
  <si>
    <t xml:space="preserve">Bypass manuel externe </t>
  </si>
  <si>
    <t>3.7.11</t>
  </si>
  <si>
    <t xml:space="preserve">Liaison Bypass - Onduleur </t>
  </si>
  <si>
    <t>3.7.12</t>
  </si>
  <si>
    <t>Essais, Mise en service, Formation des utilisateurs</t>
  </si>
  <si>
    <t>3.7.13</t>
  </si>
  <si>
    <t>Caractéristiques du TGO</t>
  </si>
  <si>
    <t>3.7.13.1</t>
  </si>
  <si>
    <t>Tableau général ondulé (P= 100 kVA)</t>
  </si>
  <si>
    <t>3.7.13.2</t>
  </si>
  <si>
    <t>Alimentation TGO</t>
  </si>
  <si>
    <t>3.7.13.3</t>
  </si>
  <si>
    <t>Alimentation armoire AS01</t>
  </si>
  <si>
    <t>3.7.13.4</t>
  </si>
  <si>
    <t>Alimentation armoire AS11</t>
  </si>
  <si>
    <t>3.7.13.5</t>
  </si>
  <si>
    <t xml:space="preserve">Alimentation armoire endoscopie </t>
  </si>
  <si>
    <t>3.7.13.6</t>
  </si>
  <si>
    <t xml:space="preserve">Alimentation armoire Plâtre </t>
  </si>
  <si>
    <t>3.7.13.7</t>
  </si>
  <si>
    <t>Alimentation armoire OP1</t>
  </si>
  <si>
    <t>3.7.13.8</t>
  </si>
  <si>
    <t>Alimentation armoire OP2</t>
  </si>
  <si>
    <t>3.7.13.9</t>
  </si>
  <si>
    <t>Alimentation armoire OP3</t>
  </si>
  <si>
    <t>3.7.13.10</t>
  </si>
  <si>
    <t>Alimentation armoire OP4 (orthopédie)</t>
  </si>
  <si>
    <t>3.7.13.11</t>
  </si>
  <si>
    <t xml:space="preserve">Alimentation armoire salle de réveil </t>
  </si>
  <si>
    <t>3.8</t>
  </si>
  <si>
    <t xml:space="preserve">Coffret extérieur inverseur de source </t>
  </si>
  <si>
    <t>3.8.1</t>
  </si>
  <si>
    <t xml:space="preserve">Coffret inverseur de source manuel </t>
  </si>
  <si>
    <t>3.8.2</t>
  </si>
  <si>
    <t>Liaison coffret inverseur de source - inverseur de source TGBT1</t>
  </si>
  <si>
    <t>Modification ASI bloc opératoire - Redondance de l'onduleur  (Variante imposée)</t>
  </si>
  <si>
    <t xml:space="preserve"> Variante imposée</t>
  </si>
  <si>
    <t>4.1</t>
  </si>
  <si>
    <t>Ajout d'un départ d'alimentation Onduleur Locaux Groupe 2 dans TGBT 2</t>
  </si>
  <si>
    <t>4.2</t>
  </si>
  <si>
    <t xml:space="preserve">Ajout d'un départ d'alimentation pour système de transfert statique </t>
  </si>
  <si>
    <t>4.3</t>
  </si>
  <si>
    <t>Alimentation onduleur 4 locaux groupe 2</t>
  </si>
  <si>
    <t>4.4</t>
  </si>
  <si>
    <t xml:space="preserve">Onduleur 2  100 kVA </t>
  </si>
  <si>
    <t>4.5</t>
  </si>
  <si>
    <t xml:space="preserve">Système de transfert statique </t>
  </si>
  <si>
    <t>4.6</t>
  </si>
  <si>
    <t>4.7</t>
  </si>
  <si>
    <t>Liaison Bypass - Onduleur 3</t>
  </si>
  <si>
    <t>4.8</t>
  </si>
  <si>
    <t>Liaison Bypass - Onduleur 4</t>
  </si>
  <si>
    <t>4.9</t>
  </si>
  <si>
    <t xml:space="preserve">Alimentation Système de transfert statique </t>
  </si>
  <si>
    <t>4.10</t>
  </si>
  <si>
    <t xml:space="preserve">Suppression coffret bypass manuel externe solution de base  </t>
  </si>
  <si>
    <t>4.11</t>
  </si>
  <si>
    <t xml:space="preserve">Dépose armoire électrique </t>
  </si>
  <si>
    <t>4.12</t>
  </si>
  <si>
    <t xml:space="preserve">Modification ASI bloc opératoire - Redondance de l'onduleur </t>
  </si>
  <si>
    <t>Non totalisé</t>
  </si>
  <si>
    <t>IT médical  (Variante imposée)</t>
  </si>
  <si>
    <t>5.1</t>
  </si>
  <si>
    <t xml:space="preserve">Mise hors énergies et dépose des armoires électriques de bloc opératoires </t>
  </si>
  <si>
    <t>5.2</t>
  </si>
  <si>
    <t xml:space="preserve">Armoire IT Médicale </t>
  </si>
  <si>
    <t>5.3</t>
  </si>
  <si>
    <t xml:space="preserve">Alimentation armoire IT endoscopie </t>
  </si>
  <si>
    <t>5.4</t>
  </si>
  <si>
    <t>5.5</t>
  </si>
  <si>
    <t>5.6</t>
  </si>
  <si>
    <t>5.7</t>
  </si>
  <si>
    <t>5.8</t>
  </si>
  <si>
    <t>5.9</t>
  </si>
  <si>
    <t xml:space="preserve">IT médical </t>
  </si>
  <si>
    <t>Remplacement du Groupe électrogène  (Variante imposée)</t>
  </si>
  <si>
    <t>6.1</t>
  </si>
  <si>
    <t>Chemins de câbles CFO Largeur 600 mm</t>
  </si>
  <si>
    <t>6.2</t>
  </si>
  <si>
    <t>Liaison GE - inverseur de source TGBT1</t>
  </si>
  <si>
    <t>6.3</t>
  </si>
  <si>
    <t>Liaison TGBT1 - TGBT2</t>
  </si>
  <si>
    <t>6.4</t>
  </si>
  <si>
    <t xml:space="preserve">Rallongement câble liaison TGS - Armoire de commande GE existant </t>
  </si>
  <si>
    <t xml:space="preserve">Remplacement du Groupe électrogène </t>
  </si>
  <si>
    <t>RECAPITULATIF
Lot n°1 ELECTRICITE</t>
  </si>
  <si>
    <t>RECAPITULATIF DES CHAPITRES</t>
  </si>
  <si>
    <t>3 - Modification Poste source - Poste HTA/BT et réseau ASI</t>
  </si>
  <si>
    <t>- 3.1 - Phasage</t>
  </si>
  <si>
    <t>- 3.2 - Installation de chantier</t>
  </si>
  <si>
    <t>- 3.3 - Continuité de service de l'établissement</t>
  </si>
  <si>
    <t>- 3.4 - Infrastructures des câbles</t>
  </si>
  <si>
    <t>- 3.5 - Modification poste de livraison</t>
  </si>
  <si>
    <t>- 3.6 - Modification local poste de transformation HTA/BT</t>
  </si>
  <si>
    <t>- 3.7 - Modification architecture de distribution ASI</t>
  </si>
  <si>
    <t>- 3.8 - Coffret extérieur inverseur de source</t>
  </si>
  <si>
    <t>Total du lot ELECTRICITE</t>
  </si>
  <si>
    <t xml:space="preserve">Soit en toutes lettres TTC : </t>
  </si>
  <si>
    <t>RECAPITULATIF VARIANTE IMPOSÉE</t>
  </si>
  <si>
    <t xml:space="preserve"> 	 Modification ASI bloc opératoire - Redondance de l'onduleur </t>
  </si>
  <si>
    <t xml:space="preserve"> 	 Remplacement du Groupe électrogène </t>
  </si>
  <si>
    <t xml:space="preserve"> 	 IT médical </t>
  </si>
  <si>
    <t>Sous-total Variante imposée</t>
  </si>
  <si>
    <t>H.T.</t>
  </si>
  <si>
    <t>T.V.A.</t>
  </si>
  <si>
    <t>T.T.C.</t>
  </si>
  <si>
    <t>Fait à _________________________
le _____________________________</t>
  </si>
  <si>
    <t>Bon pour accord, signature</t>
  </si>
  <si>
    <t>Signature et cachet de l'Entrepreneur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</si>
  <si>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</si>
  <si>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</si>
  <si>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</si>
  <si>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</si>
  <si>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</si>
  <si>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</si>
  <si>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</si>
  <si>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</si>
  <si>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</si>
  <si>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</si>
  <si>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</si>
  <si>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</si>
  <si>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</si>
  <si>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</si>
  <si>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</si>
  <si>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</si>
  <si>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</si>
  <si>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</si>
  <si>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</si>
  <si>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</si>
  <si>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</si>
  <si>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</si>
  <si>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</si>
  <si>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</si>
  <si>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</si>
  <si>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</si>
  <si>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</si>
  <si>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D.P.G.F.</t>
  </si>
  <si>
    <t xml:space="preserve">AMELIORATION DE LA RESILIENCE ELECTRIQUE A L'HÔPITAL DU GIER SITE DE SAINT CHAMOND </t>
  </si>
  <si>
    <t>15/12/2025</t>
  </si>
  <si>
    <t>DCE</t>
  </si>
  <si>
    <t>B</t>
  </si>
  <si>
    <t xml:space="preserve"> 19 rue Victor Hugo</t>
  </si>
  <si>
    <t>42400 SAINT CHAMOND</t>
  </si>
  <si>
    <t>VERSION</t>
  </si>
  <si>
    <t>4.00</t>
  </si>
  <si>
    <t>TYPEDOC</t>
  </si>
  <si>
    <t>DPGF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</si>
  <si>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</si>
  <si>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</si>
  <si>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</si>
  <si>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</si>
  <si>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</si>
  <si>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</si>
  <si>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</si>
  <si>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</si>
  <si>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</si>
  <si>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</si>
  <si>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</si>
  <si>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</si>
  <si>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</si>
  <si>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</si>
  <si>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</si>
  <si>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</si>
  <si>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</si>
  <si>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</si>
  <si>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</si>
  <si>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</si>
  <si>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</si>
  <si>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</si>
  <si>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</si>
  <si>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</si>
  <si>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</si>
  <si>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</si>
  <si>
    <t>Prestations supplémentaires</t>
  </si>
  <si>
    <t>Titre de la prestation</t>
  </si>
  <si>
    <t>Unité</t>
  </si>
  <si>
    <t>Quantité</t>
  </si>
  <si>
    <t>Prix unitaire</t>
  </si>
  <si>
    <t>Prix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</si>
</sst>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#,##0.00\ [$€];[Red]\-#,##0.00\ [$€]"/>
    <numFmt numFmtId="165" formatCode="00000"/>
    <numFmt numFmtId="166" formatCode="0#&quot; &quot;##&quot; &quot;##&quot; &quot;##&quot; &quot;##"/>
    <numFmt numFmtId="167" formatCode="#,##0.000"/>
  </numFmts>
  <fonts count="27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Arial"/>
      <family val="2"/>
    </font>
    <font>
      <sz val="10"/>
      <color theme="1"/>
      <name val="Arial"/>
      <family val="2"/>
    </font>
    <font>
      <sz val="7"/>
      <color theme="1"/>
      <name val="Arial"/>
      <family val="2"/>
    </font>
    <font>
      <sz val="7"/>
      <color rgb="FF000080"/>
      <name val="Arial"/>
      <family val="2"/>
    </font>
    <font>
      <b/>
      <u/>
      <sz val="14"/>
      <color rgb="FF000080"/>
      <name val="Arial"/>
      <family val="2"/>
    </font>
    <font>
      <sz val="7"/>
      <color rgb="FF800080"/>
      <name val="Arial"/>
      <family val="2"/>
    </font>
    <font>
      <b/>
      <u/>
      <sz val="14"/>
      <color rgb="FF800080"/>
      <name val="Arial"/>
      <family val="2"/>
    </font>
    <font>
      <sz val="7"/>
      <color rgb="FF5781A6"/>
      <name val="Arial"/>
      <family val="2"/>
    </font>
    <font>
      <b/>
      <u/>
      <sz val="12"/>
      <color rgb="FF5781A6"/>
      <name val="Arial"/>
      <family val="2"/>
    </font>
    <font>
      <b/>
      <sz val="10"/>
      <color rgb="FF5781A6"/>
      <name val="Arial"/>
      <family val="2"/>
    </font>
    <font>
      <sz val="6"/>
      <color rgb="FF000000"/>
      <name val="Arial"/>
      <family val="2"/>
    </font>
    <font>
      <b/>
      <sz val="9"/>
      <color rgb="FF000000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b/>
      <sz val="8"/>
      <color rgb="FF000000"/>
      <name val="Arial"/>
      <family val="2"/>
    </font>
    <font>
      <b/>
      <sz val="10"/>
      <color rgb="FF800080"/>
      <name val="Arial"/>
      <family val="2"/>
    </font>
    <font>
      <b/>
      <u/>
      <sz val="12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b/>
      <sz val="12"/>
      <color theme="1"/>
      <name val="Arial"/>
      <family val="2"/>
    </font>
    <font>
      <sz val="8"/>
      <color indexed="81"/>
      <name val="Tahoma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44" fontId="26" fillId="0" borderId="0" applyFont="0" applyFill="0" applyBorder="0" applyAlignment="0" applyProtection="0"/>
  </cellStyleXfs>
  <cellXfs count="149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10" xfId="0" applyFont="1" applyBorder="1" applyAlignment="1">
      <alignment vertical="top" wrapText="1"/>
    </xf>
    <xf numFmtId="0" fontId="8" fillId="0" borderId="2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0" fillId="0" borderId="0" xfId="0" applyFont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12" fillId="0" borderId="0" xfId="0" applyFont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4" fillId="0" borderId="11" xfId="0" applyFont="1" applyBorder="1" applyAlignment="1">
      <alignment vertical="top" wrapText="1"/>
    </xf>
    <xf numFmtId="0" fontId="18" fillId="0" borderId="9" xfId="0" applyFont="1" applyBorder="1" applyAlignment="1">
      <alignment horizontal="right" vertical="top" wrapText="1"/>
    </xf>
    <xf numFmtId="3" fontId="18" fillId="0" borderId="9" xfId="0" applyNumberFormat="1" applyFont="1" applyBorder="1" applyAlignment="1">
      <alignment horizontal="right" vertical="top" wrapText="1"/>
    </xf>
    <xf numFmtId="3" fontId="18" fillId="0" borderId="12" xfId="0" applyNumberFormat="1" applyFont="1" applyBorder="1" applyAlignment="1" applyProtection="1">
      <alignment horizontal="right" vertical="top" wrapText="1"/>
      <protection locked="0"/>
    </xf>
    <xf numFmtId="10" fontId="6" fillId="0" borderId="0" xfId="0" applyNumberFormat="1" applyFont="1" applyAlignment="1">
      <alignment horizontal="right" vertical="top" wrapText="1"/>
    </xf>
    <xf numFmtId="4" fontId="18" fillId="0" borderId="9" xfId="0" applyNumberFormat="1" applyFont="1" applyBorder="1" applyAlignment="1">
      <alignment horizontal="right" vertical="top" wrapText="1"/>
    </xf>
    <xf numFmtId="4" fontId="18" fillId="0" borderId="12" xfId="0" applyNumberFormat="1" applyFont="1" applyBorder="1" applyAlignment="1" applyProtection="1">
      <alignment horizontal="right" vertical="top" wrapText="1"/>
      <protection locked="0"/>
    </xf>
    <xf numFmtId="0" fontId="1" fillId="0" borderId="0" xfId="0" applyFont="1" applyAlignment="1">
      <alignment vertical="top"/>
    </xf>
    <xf numFmtId="0" fontId="22" fillId="0" borderId="0" xfId="0" applyFont="1" applyAlignment="1">
      <alignment vertical="top" wrapText="1"/>
    </xf>
    <xf numFmtId="0" fontId="23" fillId="0" borderId="0" xfId="0" applyFont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right" vertical="top" wrapText="1"/>
    </xf>
    <xf numFmtId="0" fontId="5" fillId="0" borderId="9" xfId="0" applyFont="1" applyBorder="1" applyAlignment="1">
      <alignment vertical="top" wrapText="1"/>
    </xf>
    <xf numFmtId="10" fontId="5" fillId="0" borderId="10" xfId="0" applyNumberFormat="1" applyFont="1" applyBorder="1" applyAlignment="1">
      <alignment horizontal="right" vertical="top" wrapText="1"/>
    </xf>
    <xf numFmtId="0" fontId="5" fillId="0" borderId="0" xfId="0" applyFont="1" applyAlignment="1">
      <alignment vertical="top"/>
    </xf>
    <xf numFmtId="10" fontId="5" fillId="0" borderId="11" xfId="0" applyNumberFormat="1" applyFont="1" applyBorder="1" applyAlignment="1">
      <alignment horizontal="right" vertical="top" wrapText="1"/>
    </xf>
    <xf numFmtId="10" fontId="5" fillId="0" borderId="24" xfId="0" applyNumberFormat="1" applyFont="1" applyBorder="1" applyAlignment="1">
      <alignment horizontal="right" vertical="top" wrapText="1"/>
    </xf>
    <xf numFmtId="0" fontId="5" fillId="0" borderId="0" xfId="0" applyFont="1" applyAlignment="1">
      <alignment horizontal="center" vertical="top" wrapText="1"/>
    </xf>
    <xf numFmtId="0" fontId="5" fillId="0" borderId="12" xfId="0" applyFont="1" applyBorder="1" applyAlignment="1" applyProtection="1">
      <alignment horizontal="left" vertical="top" wrapText="1"/>
      <protection locked="0"/>
    </xf>
    <xf numFmtId="0" fontId="5" fillId="0" borderId="12" xfId="0" applyFont="1" applyBorder="1" applyAlignment="1" applyProtection="1">
      <alignment horizontal="center" vertical="top" wrapText="1"/>
      <protection locked="0"/>
    </xf>
    <xf numFmtId="167" fontId="5" fillId="0" borderId="12" xfId="0" applyNumberFormat="1" applyFont="1" applyBorder="1" applyAlignment="1" applyProtection="1">
      <alignment horizontal="right" vertical="top" wrapText="1"/>
      <protection locked="0"/>
    </xf>
    <xf numFmtId="164" fontId="5" fillId="0" borderId="12" xfId="0" applyNumberFormat="1" applyFont="1" applyBorder="1" applyAlignment="1" applyProtection="1">
      <alignment horizontal="right" vertical="top" wrapText="1"/>
      <protection locked="0"/>
    </xf>
    <xf numFmtId="164" fontId="5" fillId="0" borderId="9" xfId="0" applyNumberFormat="1" applyFont="1" applyBorder="1" applyAlignment="1">
      <alignment horizontal="right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6" fillId="2" borderId="0" xfId="0" applyFont="1" applyFill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8" fillId="0" borderId="2" xfId="0" applyFont="1" applyBorder="1" applyAlignment="1">
      <alignment vertical="top" wrapText="1"/>
    </xf>
    <xf numFmtId="0" fontId="10" fillId="0" borderId="0" xfId="0" applyFont="1" applyAlignment="1">
      <alignment vertical="top" wrapText="1"/>
    </xf>
    <xf numFmtId="0" fontId="12" fillId="0" borderId="0" xfId="0" applyFont="1" applyAlignment="1">
      <alignment vertical="top" wrapText="1"/>
    </xf>
    <xf numFmtId="0" fontId="0" fillId="0" borderId="0" xfId="0"/>
    <xf numFmtId="0" fontId="13" fillId="0" borderId="2" xfId="0" applyFont="1" applyBorder="1" applyAlignment="1">
      <alignment horizontal="right" vertical="top" wrapText="1"/>
    </xf>
    <xf numFmtId="0" fontId="13" fillId="0" borderId="3" xfId="0" applyFont="1" applyBorder="1" applyAlignment="1">
      <alignment horizontal="right" vertical="top" wrapText="1"/>
    </xf>
    <xf numFmtId="0" fontId="13" fillId="0" borderId="1" xfId="0" applyFont="1" applyBorder="1" applyAlignment="1">
      <alignment vertical="top" wrapText="1"/>
    </xf>
    <xf numFmtId="0" fontId="13" fillId="0" borderId="2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164" fontId="13" fillId="0" borderId="7" xfId="0" applyNumberFormat="1" applyFont="1" applyBorder="1" applyAlignment="1">
      <alignment horizontal="right" vertical="top" wrapText="1"/>
    </xf>
    <xf numFmtId="164" fontId="13" fillId="0" borderId="8" xfId="0" applyNumberFormat="1" applyFont="1" applyBorder="1" applyAlignment="1">
      <alignment horizontal="right" vertical="top" wrapText="1"/>
    </xf>
    <xf numFmtId="0" fontId="13" fillId="0" borderId="6" xfId="0" applyFont="1" applyBorder="1" applyAlignment="1">
      <alignment vertical="top" wrapText="1"/>
    </xf>
    <xf numFmtId="0" fontId="13" fillId="0" borderId="7" xfId="0" applyFont="1" applyBorder="1" applyAlignment="1">
      <alignment vertical="top" wrapText="1"/>
    </xf>
    <xf numFmtId="164" fontId="13" fillId="0" borderId="0" xfId="0" applyNumberFormat="1" applyFont="1" applyAlignment="1">
      <alignment horizontal="right" vertical="top" wrapText="1"/>
    </xf>
    <xf numFmtId="164" fontId="13" fillId="0" borderId="5" xfId="0" applyNumberFormat="1" applyFont="1" applyBorder="1" applyAlignment="1">
      <alignment horizontal="right" vertical="top" wrapText="1"/>
    </xf>
    <xf numFmtId="0" fontId="13" fillId="0" borderId="4" xfId="0" applyFont="1" applyBorder="1" applyAlignment="1">
      <alignment vertical="top" wrapText="1"/>
    </xf>
    <xf numFmtId="0" fontId="13" fillId="0" borderId="0" xfId="0" applyFont="1" applyAlignment="1">
      <alignment vertical="top" wrapText="1"/>
    </xf>
    <xf numFmtId="0" fontId="15" fillId="0" borderId="0" xfId="0" applyFont="1" applyAlignment="1">
      <alignment vertical="top" wrapText="1"/>
    </xf>
    <xf numFmtId="0" fontId="17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9" fillId="0" borderId="2" xfId="0" applyFont="1" applyBorder="1" applyAlignment="1">
      <alignment horizontal="right" vertical="top" wrapText="1"/>
    </xf>
    <xf numFmtId="0" fontId="19" fillId="0" borderId="3" xfId="0" applyFont="1" applyBorder="1" applyAlignment="1">
      <alignment horizontal="right" vertical="top" wrapText="1"/>
    </xf>
    <xf numFmtId="0" fontId="19" fillId="0" borderId="1" xfId="0" applyFont="1" applyBorder="1" applyAlignment="1">
      <alignment vertical="top" wrapText="1"/>
    </xf>
    <xf numFmtId="0" fontId="19" fillId="0" borderId="2" xfId="0" applyFont="1" applyBorder="1" applyAlignment="1">
      <alignment vertical="top" wrapText="1"/>
    </xf>
    <xf numFmtId="164" fontId="19" fillId="0" borderId="7" xfId="0" applyNumberFormat="1" applyFont="1" applyBorder="1" applyAlignment="1">
      <alignment horizontal="right" vertical="top" wrapText="1"/>
    </xf>
    <xf numFmtId="164" fontId="19" fillId="0" borderId="8" xfId="0" applyNumberFormat="1" applyFont="1" applyBorder="1" applyAlignment="1">
      <alignment horizontal="right" vertical="top" wrapText="1"/>
    </xf>
    <xf numFmtId="0" fontId="19" fillId="0" borderId="6" xfId="0" applyFont="1" applyBorder="1" applyAlignment="1">
      <alignment vertical="top" wrapText="1"/>
    </xf>
    <xf numFmtId="0" fontId="19" fillId="0" borderId="7" xfId="0" applyFont="1" applyBorder="1" applyAlignment="1">
      <alignment vertical="top" wrapText="1"/>
    </xf>
    <xf numFmtId="164" fontId="19" fillId="0" borderId="0" xfId="0" applyNumberFormat="1" applyFont="1" applyAlignment="1">
      <alignment horizontal="right" vertical="top" wrapText="1"/>
    </xf>
    <xf numFmtId="164" fontId="19" fillId="0" borderId="5" xfId="0" applyNumberFormat="1" applyFont="1" applyBorder="1" applyAlignment="1">
      <alignment horizontal="right" vertical="top" wrapText="1"/>
    </xf>
    <xf numFmtId="0" fontId="19" fillId="0" borderId="4" xfId="0" applyFont="1" applyBorder="1" applyAlignment="1">
      <alignment vertical="top" wrapText="1"/>
    </xf>
    <xf numFmtId="0" fontId="19" fillId="0" borderId="0" xfId="0" applyFont="1" applyAlignment="1">
      <alignment vertical="top" wrapText="1"/>
    </xf>
    <xf numFmtId="0" fontId="20" fillId="0" borderId="2" xfId="0" applyFont="1" applyBorder="1" applyAlignment="1">
      <alignment horizontal="center" vertical="top" wrapText="1"/>
    </xf>
    <xf numFmtId="0" fontId="21" fillId="0" borderId="0" xfId="0" applyFont="1" applyAlignment="1">
      <alignment horizontal="center" vertical="top" wrapText="1"/>
    </xf>
    <xf numFmtId="164" fontId="22" fillId="0" borderId="0" xfId="0" applyNumberFormat="1" applyFont="1" applyAlignment="1">
      <alignment horizontal="right" vertical="top" wrapText="1"/>
    </xf>
    <xf numFmtId="0" fontId="22" fillId="0" borderId="0" xfId="0" applyFont="1" applyAlignment="1">
      <alignment horizontal="left" vertical="top" wrapText="1"/>
    </xf>
    <xf numFmtId="0" fontId="22" fillId="0" borderId="0" xfId="0" applyFont="1" applyAlignment="1">
      <alignment vertical="top" wrapText="1"/>
    </xf>
    <xf numFmtId="164" fontId="23" fillId="0" borderId="0" xfId="0" applyNumberFormat="1" applyFont="1" applyAlignment="1">
      <alignment horizontal="right" vertical="top" wrapText="1" indent="1"/>
    </xf>
    <xf numFmtId="164" fontId="23" fillId="0" borderId="0" xfId="0" applyNumberFormat="1" applyFont="1" applyAlignment="1">
      <alignment horizontal="right" vertical="top" wrapText="1"/>
    </xf>
    <xf numFmtId="0" fontId="23" fillId="0" borderId="0" xfId="0" applyFont="1" applyAlignment="1">
      <alignment horizontal="left" vertical="top" wrapText="1" indent="1"/>
    </xf>
    <xf numFmtId="0" fontId="23" fillId="0" borderId="0" xfId="0" applyFont="1" applyAlignment="1">
      <alignment vertical="top" wrapText="1"/>
    </xf>
    <xf numFmtId="0" fontId="22" fillId="0" borderId="13" xfId="0" applyFont="1" applyBorder="1" applyAlignment="1">
      <alignment vertical="top" wrapText="1"/>
    </xf>
    <xf numFmtId="0" fontId="22" fillId="0" borderId="14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3" fillId="0" borderId="18" xfId="0" applyFont="1" applyBorder="1" applyAlignment="1">
      <alignment vertical="top" wrapText="1"/>
    </xf>
    <xf numFmtId="164" fontId="3" fillId="0" borderId="0" xfId="0" applyNumberFormat="1" applyFont="1" applyAlignment="1">
      <alignment vertical="top" wrapText="1"/>
    </xf>
    <xf numFmtId="164" fontId="1" fillId="0" borderId="0" xfId="0" applyNumberFormat="1" applyFont="1" applyAlignment="1">
      <alignment vertical="top" wrapText="1"/>
    </xf>
    <xf numFmtId="164" fontId="1" fillId="0" borderId="19" xfId="0" applyNumberFormat="1" applyFont="1" applyBorder="1" applyAlignment="1">
      <alignment vertical="top" wrapText="1"/>
    </xf>
    <xf numFmtId="0" fontId="3" fillId="0" borderId="20" xfId="0" applyFont="1" applyBorder="1" applyAlignment="1">
      <alignment vertical="top" wrapText="1"/>
    </xf>
    <xf numFmtId="0" fontId="1" fillId="0" borderId="21" xfId="0" applyFont="1" applyBorder="1" applyAlignment="1">
      <alignment vertical="top" wrapText="1"/>
    </xf>
    <xf numFmtId="164" fontId="3" fillId="0" borderId="21" xfId="0" applyNumberFormat="1" applyFont="1" applyBorder="1" applyAlignment="1">
      <alignment vertical="top" wrapText="1"/>
    </xf>
    <xf numFmtId="164" fontId="1" fillId="0" borderId="21" xfId="0" applyNumberFormat="1" applyFont="1" applyBorder="1" applyAlignment="1">
      <alignment vertical="top" wrapText="1"/>
    </xf>
    <xf numFmtId="164" fontId="1" fillId="0" borderId="22" xfId="0" applyNumberFormat="1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23" fillId="0" borderId="21" xfId="0" applyFont="1" applyBorder="1" applyAlignment="1">
      <alignment vertical="top" wrapText="1"/>
    </xf>
    <xf numFmtId="164" fontId="23" fillId="0" borderId="0" xfId="0" applyNumberFormat="1" applyFont="1" applyAlignment="1">
      <alignment vertical="top" wrapText="1"/>
    </xf>
    <xf numFmtId="164" fontId="3" fillId="0" borderId="0" xfId="0" applyNumberFormat="1" applyFont="1" applyAlignment="1">
      <alignment horizontal="right" vertical="top" wrapText="1"/>
    </xf>
    <xf numFmtId="0" fontId="23" fillId="0" borderId="0" xfId="0" applyFont="1" applyAlignment="1">
      <alignment horizontal="right" vertical="top" wrapText="1"/>
    </xf>
    <xf numFmtId="0" fontId="5" fillId="0" borderId="0" xfId="0" applyFont="1" applyAlignment="1">
      <alignment vertical="top" wrapText="1"/>
    </xf>
    <xf numFmtId="0" fontId="1" fillId="0" borderId="23" xfId="0" applyFont="1" applyBorder="1" applyAlignment="1">
      <alignment vertical="top" wrapText="1"/>
    </xf>
    <xf numFmtId="0" fontId="5" fillId="0" borderId="9" xfId="0" applyFont="1" applyBorder="1" applyAlignment="1">
      <alignment vertical="top" wrapText="1"/>
    </xf>
    <xf numFmtId="0" fontId="22" fillId="0" borderId="0" xfId="0" applyFont="1" applyAlignment="1">
      <alignment horizontal="center" vertical="top" wrapText="1"/>
    </xf>
    <xf numFmtId="0" fontId="5" fillId="0" borderId="12" xfId="0" applyFont="1" applyBorder="1" applyAlignment="1" applyProtection="1">
      <alignment vertical="top" wrapText="1"/>
      <protection locked="0"/>
    </xf>
    <xf numFmtId="165" fontId="5" fillId="0" borderId="12" xfId="0" applyNumberFormat="1" applyFont="1" applyBorder="1" applyAlignment="1" applyProtection="1">
      <alignment vertical="top" wrapText="1"/>
      <protection locked="0"/>
    </xf>
    <xf numFmtId="166" fontId="5" fillId="0" borderId="12" xfId="0" applyNumberFormat="1" applyFont="1" applyBorder="1" applyAlignment="1" applyProtection="1">
      <alignment vertical="top" wrapText="1"/>
      <protection locked="0"/>
    </xf>
    <xf numFmtId="0" fontId="24" fillId="0" borderId="0" xfId="0" applyFont="1" applyAlignment="1">
      <alignment horizontal="center" vertical="top" wrapText="1"/>
    </xf>
    <xf numFmtId="0" fontId="1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44" fontId="1" fillId="0" borderId="0" xfId="1" applyFont="1" applyAlignment="1">
      <alignment vertical="top" wrapText="1"/>
    </xf>
    <xf numFmtId="44" fontId="1" fillId="0" borderId="9" xfId="1" applyFont="1" applyBorder="1" applyAlignment="1">
      <alignment horizontal="center" vertical="center" wrapText="1"/>
    </xf>
    <xf numFmtId="44" fontId="8" fillId="0" borderId="2" xfId="1" applyFont="1" applyBorder="1" applyAlignment="1">
      <alignment vertical="top" wrapText="1"/>
    </xf>
    <xf numFmtId="44" fontId="0" fillId="0" borderId="0" xfId="1" applyFont="1"/>
    <xf numFmtId="44" fontId="10" fillId="0" borderId="0" xfId="1" applyFont="1" applyAlignment="1">
      <alignment vertical="top" wrapText="1"/>
    </xf>
    <xf numFmtId="44" fontId="12" fillId="0" borderId="0" xfId="1" applyFont="1" applyAlignment="1">
      <alignment vertical="top" wrapText="1"/>
    </xf>
    <xf numFmtId="44" fontId="16" fillId="0" borderId="12" xfId="1" applyFont="1" applyBorder="1" applyAlignment="1" applyProtection="1">
      <alignment vertical="top" wrapText="1"/>
      <protection locked="0"/>
    </xf>
    <xf numFmtId="44" fontId="1" fillId="0" borderId="14" xfId="1" applyFont="1" applyBorder="1" applyAlignment="1">
      <alignment vertical="top" wrapText="1"/>
    </xf>
    <xf numFmtId="44" fontId="23" fillId="0" borderId="0" xfId="1" applyFont="1" applyAlignment="1">
      <alignment vertical="top" wrapText="1"/>
    </xf>
    <xf numFmtId="44" fontId="8" fillId="0" borderId="10" xfId="1" applyFont="1" applyBorder="1" applyAlignment="1">
      <alignment vertical="top" wrapText="1"/>
    </xf>
    <xf numFmtId="44" fontId="10" fillId="0" borderId="11" xfId="1" applyFont="1" applyBorder="1" applyAlignment="1">
      <alignment vertical="top" wrapText="1"/>
    </xf>
    <xf numFmtId="44" fontId="12" fillId="0" borderId="11" xfId="1" applyFont="1" applyBorder="1" applyAlignment="1">
      <alignment vertical="top" wrapText="1"/>
    </xf>
    <xf numFmtId="44" fontId="1" fillId="0" borderId="11" xfId="1" applyFont="1" applyBorder="1" applyAlignment="1">
      <alignment vertical="top" wrapText="1"/>
    </xf>
    <xf numFmtId="44" fontId="16" fillId="0" borderId="11" xfId="1" applyFont="1" applyBorder="1" applyAlignment="1">
      <alignment vertical="top" wrapText="1"/>
    </xf>
    <xf numFmtId="44" fontId="16" fillId="0" borderId="9" xfId="1" applyFont="1" applyBorder="1" applyAlignment="1">
      <alignment vertical="top" wrapText="1"/>
    </xf>
    <xf numFmtId="44" fontId="1" fillId="0" borderId="15" xfId="1" applyFont="1" applyBorder="1" applyAlignment="1">
      <alignment vertical="top" wrapText="1"/>
    </xf>
  </cellXfs>
  <cellStyles count="2">
    <cellStyle name="Monétaire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3</xdr:row>
      <xdr:rowOff>28575</xdr:rowOff>
    </xdr:from>
    <xdr:to>
      <xdr:col>6</xdr:col>
      <xdr:colOff>527550</xdr:colOff>
      <xdr:row>7</xdr:row>
      <xdr:rowOff>85963</xdr:rowOff>
    </xdr:to>
    <xdr:pic>
      <xdr:nvPicPr>
        <xdr:cNvPr id="2" name="Picture 1" descr="{bfd03b00-b205-4e38-aa57-bd01e0ab2a0e}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91000" y="371475"/>
          <a:ext cx="1080000" cy="514588"/>
        </a:xfrm>
        <a:prstGeom prst="rect">
          <a:avLst/>
        </a:prstGeom>
      </xdr:spPr>
    </xdr:pic>
    <xdr:clientData/>
  </xdr:twoCellAnchor>
  <xdr:twoCellAnchor editAs="oneCell">
    <xdr:from>
      <xdr:col>4</xdr:col>
      <xdr:colOff>338138</xdr:colOff>
      <xdr:row>27</xdr:row>
      <xdr:rowOff>0</xdr:rowOff>
    </xdr:from>
    <xdr:to>
      <xdr:col>7</xdr:col>
      <xdr:colOff>625902</xdr:colOff>
      <xdr:row>44</xdr:row>
      <xdr:rowOff>114043</xdr:rowOff>
    </xdr:to>
    <xdr:pic>
      <xdr:nvPicPr>
        <xdr:cNvPr id="3" name="Picture 2" descr="{82c01f42-100f-411d-b41e-dda2eb235033}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262313" y="3086100"/>
          <a:ext cx="2935714" cy="2057143"/>
        </a:xfrm>
        <a:prstGeom prst="rect">
          <a:avLst/>
        </a:prstGeom>
      </xdr:spPr>
    </xdr:pic>
    <xdr:clientData/>
  </xdr:twoCellAnchor>
  <xdr:twoCellAnchor editAs="oneCell">
    <xdr:from>
      <xdr:col>4</xdr:col>
      <xdr:colOff>33338</xdr:colOff>
      <xdr:row>51</xdr:row>
      <xdr:rowOff>23813</xdr:rowOff>
    </xdr:from>
    <xdr:to>
      <xdr:col>4</xdr:col>
      <xdr:colOff>922337</xdr:colOff>
      <xdr:row>54</xdr:row>
      <xdr:rowOff>87313</xdr:rowOff>
    </xdr:to>
    <xdr:pic>
      <xdr:nvPicPr>
        <xdr:cNvPr id="4" name="Picture 3" descr="{6cd550ab-c8d0-45b9-8632-41814905d3bc}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957513" y="5853113"/>
          <a:ext cx="889000" cy="406400"/>
        </a:xfrm>
        <a:prstGeom prst="rect">
          <a:avLst/>
        </a:prstGeom>
      </xdr:spPr>
    </xdr:pic>
    <xdr:clientData/>
  </xdr:twoCellAnchor>
  <xdr:twoCellAnchor editAs="oneCell">
    <xdr:from>
      <xdr:col>1</xdr:col>
      <xdr:colOff>38100</xdr:colOff>
      <xdr:row>81</xdr:row>
      <xdr:rowOff>28575</xdr:rowOff>
    </xdr:from>
    <xdr:to>
      <xdr:col>1</xdr:col>
      <xdr:colOff>641350</xdr:colOff>
      <xdr:row>83</xdr:row>
      <xdr:rowOff>87406</xdr:rowOff>
    </xdr:to>
    <xdr:pic>
      <xdr:nvPicPr>
        <xdr:cNvPr id="5" name="Picture 4" descr="{b7e4e25b-a093-45d8-b24f-b03e99a88cd3}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625" y="9286875"/>
          <a:ext cx="603250" cy="2874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B1:I87"/>
  <sheetViews>
    <sheetView showGridLines="0" topLeftCell="A7" workbookViewId="0"/>
  </sheetViews>
  <sheetFormatPr baseColWidth="10" defaultColWidth="9.140625" defaultRowHeight="9" customHeight="1" x14ac:dyDescent="0.25"/>
  <cols>
    <col min="1" max="1" width="0.140625" customWidth="1"/>
    <col min="2" max="2" width="10.140625" customWidth="1"/>
    <col min="3" max="3" width="31.28515625" customWidth="1"/>
    <col min="4" max="4" width="2.28515625" customWidth="1"/>
    <col min="5" max="5" width="14.42578125" customWidth="1"/>
    <col min="6" max="6" width="12.85546875" customWidth="1"/>
    <col min="7" max="7" width="12.42578125" customWidth="1"/>
    <col min="8" max="8" width="14.5703125" customWidth="1"/>
    <col min="9" max="9" width="2.140625" customWidth="1"/>
    <col min="10" max="69" width="10.7109375" customWidth="1"/>
  </cols>
  <sheetData>
    <row r="1" spans="2:9" ht="9" customHeight="1" x14ac:dyDescent="0.25">
      <c r="B1" s="1"/>
      <c r="C1" s="2"/>
      <c r="D1" s="3"/>
      <c r="E1" s="3"/>
      <c r="F1" s="3"/>
      <c r="G1" s="3"/>
      <c r="H1" s="3"/>
      <c r="I1" s="4"/>
    </row>
    <row r="2" spans="2:9" ht="9" customHeight="1" x14ac:dyDescent="0.25">
      <c r="B2" s="5"/>
      <c r="C2" s="6"/>
      <c r="D2" s="7"/>
      <c r="E2" s="46"/>
      <c r="F2" s="46"/>
      <c r="G2" s="46"/>
      <c r="H2" s="46"/>
      <c r="I2" s="8"/>
    </row>
    <row r="3" spans="2:9" ht="9" customHeight="1" x14ac:dyDescent="0.25">
      <c r="B3" s="5"/>
      <c r="C3" s="6"/>
      <c r="D3" s="7"/>
      <c r="E3" s="46"/>
      <c r="F3" s="46"/>
      <c r="G3" s="46"/>
      <c r="H3" s="46"/>
      <c r="I3" s="8"/>
    </row>
    <row r="4" spans="2:9" ht="9" customHeight="1" x14ac:dyDescent="0.25">
      <c r="B4" s="5"/>
      <c r="C4" s="6"/>
      <c r="D4" s="7"/>
      <c r="E4" s="46"/>
      <c r="F4" s="46"/>
      <c r="G4" s="46"/>
      <c r="H4" s="46"/>
      <c r="I4" s="8"/>
    </row>
    <row r="5" spans="2:9" ht="9" customHeight="1" x14ac:dyDescent="0.25">
      <c r="B5" s="5"/>
      <c r="C5" s="6"/>
      <c r="D5" s="7"/>
      <c r="E5" s="46"/>
      <c r="F5" s="46"/>
      <c r="G5" s="46"/>
      <c r="H5" s="46"/>
      <c r="I5" s="8"/>
    </row>
    <row r="6" spans="2:9" ht="9" customHeight="1" x14ac:dyDescent="0.25">
      <c r="B6" s="5"/>
      <c r="C6" s="6"/>
      <c r="D6" s="7"/>
      <c r="E6" s="46"/>
      <c r="F6" s="46"/>
      <c r="G6" s="46"/>
      <c r="H6" s="46"/>
      <c r="I6" s="8"/>
    </row>
    <row r="7" spans="2:9" ht="9" customHeight="1" x14ac:dyDescent="0.25">
      <c r="B7" s="5"/>
      <c r="C7" s="6"/>
      <c r="D7" s="7"/>
      <c r="E7" s="46"/>
      <c r="F7" s="46"/>
      <c r="G7" s="46"/>
      <c r="H7" s="46"/>
      <c r="I7" s="8"/>
    </row>
    <row r="8" spans="2:9" ht="9" customHeight="1" x14ac:dyDescent="0.25">
      <c r="B8" s="5"/>
      <c r="C8" s="6"/>
      <c r="D8" s="7"/>
      <c r="E8" s="46"/>
      <c r="F8" s="46"/>
      <c r="G8" s="46"/>
      <c r="H8" s="46"/>
      <c r="I8" s="8"/>
    </row>
    <row r="9" spans="2:9" ht="9" customHeight="1" x14ac:dyDescent="0.25">
      <c r="B9" s="5"/>
      <c r="C9" s="6"/>
      <c r="D9" s="7"/>
      <c r="E9" s="46"/>
      <c r="F9" s="46"/>
      <c r="G9" s="46"/>
      <c r="H9" s="46"/>
      <c r="I9" s="8"/>
    </row>
    <row r="10" spans="2:9" ht="9" customHeight="1" x14ac:dyDescent="0.25">
      <c r="B10" s="5"/>
      <c r="C10" s="6"/>
      <c r="D10" s="7"/>
      <c r="E10" s="46"/>
      <c r="F10" s="46"/>
      <c r="G10" s="46"/>
      <c r="H10" s="46"/>
      <c r="I10" s="8"/>
    </row>
    <row r="11" spans="2:9" ht="9" customHeight="1" x14ac:dyDescent="0.25">
      <c r="B11" s="5"/>
      <c r="C11" s="6"/>
      <c r="D11" s="7"/>
      <c r="E11" s="47" t="str">
        <f>IF(Paramètres!C5&lt;&gt;"",Paramètres!C5,"")</f>
        <v xml:space="preserve">AMELIORATION DE LA RESILIENCE ELECTRIQUE A L'HÔPITAL DU GIER SITE DE SAINT CHAMOND </v>
      </c>
      <c r="F11" s="47"/>
      <c r="G11" s="47"/>
      <c r="H11" s="47"/>
      <c r="I11" s="8"/>
    </row>
    <row r="12" spans="2:9" ht="9" customHeight="1" x14ac:dyDescent="0.25">
      <c r="B12" s="5"/>
      <c r="C12" s="6"/>
      <c r="D12" s="7"/>
      <c r="E12" s="47"/>
      <c r="F12" s="47"/>
      <c r="G12" s="47"/>
      <c r="H12" s="47"/>
      <c r="I12" s="8"/>
    </row>
    <row r="13" spans="2:9" ht="9" customHeight="1" x14ac:dyDescent="0.25">
      <c r="B13" s="5"/>
      <c r="C13" s="6"/>
      <c r="D13" s="7"/>
      <c r="E13" s="47"/>
      <c r="F13" s="47"/>
      <c r="G13" s="47"/>
      <c r="H13" s="47"/>
      <c r="I13" s="8"/>
    </row>
    <row r="14" spans="2:9" ht="9" customHeight="1" x14ac:dyDescent="0.25">
      <c r="B14" s="5"/>
      <c r="C14" s="6"/>
      <c r="D14" s="7"/>
      <c r="E14" s="47"/>
      <c r="F14" s="47"/>
      <c r="G14" s="47"/>
      <c r="H14" s="47"/>
      <c r="I14" s="8"/>
    </row>
    <row r="15" spans="2:9" ht="9" customHeight="1" x14ac:dyDescent="0.25">
      <c r="B15" s="5"/>
      <c r="C15" s="6"/>
      <c r="D15" s="7"/>
      <c r="E15" s="47"/>
      <c r="F15" s="47"/>
      <c r="G15" s="47"/>
      <c r="H15" s="47"/>
      <c r="I15" s="8"/>
    </row>
    <row r="16" spans="2:9" ht="9" customHeight="1" x14ac:dyDescent="0.25">
      <c r="B16" s="5"/>
      <c r="C16" s="6"/>
      <c r="D16" s="7"/>
      <c r="E16" s="47"/>
      <c r="F16" s="47"/>
      <c r="G16" s="47"/>
      <c r="H16" s="47"/>
      <c r="I16" s="8"/>
    </row>
    <row r="17" spans="2:9" ht="9" customHeight="1" x14ac:dyDescent="0.25">
      <c r="B17" s="5"/>
      <c r="C17" s="6"/>
      <c r="D17" s="7"/>
      <c r="E17" s="47"/>
      <c r="F17" s="47"/>
      <c r="G17" s="47"/>
      <c r="H17" s="47"/>
      <c r="I17" s="8"/>
    </row>
    <row r="18" spans="2:9" ht="9" customHeight="1" x14ac:dyDescent="0.25">
      <c r="B18" s="5"/>
      <c r="C18" s="6"/>
      <c r="D18" s="7"/>
      <c r="E18" s="47"/>
      <c r="F18" s="47"/>
      <c r="G18" s="47"/>
      <c r="H18" s="47"/>
      <c r="I18" s="8"/>
    </row>
    <row r="19" spans="2:9" ht="9" customHeight="1" x14ac:dyDescent="0.25">
      <c r="B19" s="5"/>
      <c r="C19" s="6"/>
      <c r="D19" s="7"/>
      <c r="E19" s="47"/>
      <c r="F19" s="47"/>
      <c r="G19" s="47"/>
      <c r="H19" s="47"/>
      <c r="I19" s="8"/>
    </row>
    <row r="20" spans="2:9" ht="9" customHeight="1" x14ac:dyDescent="0.25">
      <c r="B20" s="5"/>
      <c r="C20" s="6"/>
      <c r="D20" s="7"/>
      <c r="E20" s="47" t="str">
        <f>IF(Paramètres!C24&lt;&gt;"",Paramètres!C24,"") &amp; CHAR(10) &amp; IF(Paramètres!C26&lt;&gt;"",Paramètres!C26,"") &amp; CHAR(10) &amp; IF(Paramètres!C28&lt;&gt;"",Paramètres!C28,"")</f>
        <v xml:space="preserve"> 19 rue Victor Hugo
42400 SAINT CHAMOND
</v>
      </c>
      <c r="F20" s="47"/>
      <c r="G20" s="47"/>
      <c r="H20" s="47"/>
      <c r="I20" s="8"/>
    </row>
    <row r="21" spans="2:9" ht="9" customHeight="1" x14ac:dyDescent="0.25">
      <c r="B21" s="5"/>
      <c r="C21" s="6"/>
      <c r="D21" s="7"/>
      <c r="E21" s="47"/>
      <c r="F21" s="47"/>
      <c r="G21" s="47"/>
      <c r="H21" s="47"/>
      <c r="I21" s="8"/>
    </row>
    <row r="22" spans="2:9" ht="9" customHeight="1" x14ac:dyDescent="0.25">
      <c r="B22" s="5"/>
      <c r="C22" s="6"/>
      <c r="D22" s="7"/>
      <c r="E22" s="47"/>
      <c r="F22" s="47"/>
      <c r="G22" s="47"/>
      <c r="H22" s="47"/>
      <c r="I22" s="8"/>
    </row>
    <row r="23" spans="2:9" ht="9" customHeight="1" x14ac:dyDescent="0.25">
      <c r="B23" s="5"/>
      <c r="C23" s="6"/>
      <c r="D23" s="7"/>
      <c r="E23" s="47"/>
      <c r="F23" s="47"/>
      <c r="G23" s="47"/>
      <c r="H23" s="47"/>
      <c r="I23" s="8"/>
    </row>
    <row r="24" spans="2:9" ht="9" customHeight="1" x14ac:dyDescent="0.25">
      <c r="B24" s="5"/>
      <c r="C24" s="6"/>
      <c r="D24" s="7"/>
      <c r="E24" s="47"/>
      <c r="F24" s="47"/>
      <c r="G24" s="47"/>
      <c r="H24" s="47"/>
      <c r="I24" s="8"/>
    </row>
    <row r="25" spans="2:9" ht="9" customHeight="1" x14ac:dyDescent="0.25">
      <c r="B25" s="5"/>
      <c r="C25" s="6"/>
      <c r="D25" s="7"/>
      <c r="E25" s="47"/>
      <c r="F25" s="47"/>
      <c r="G25" s="47"/>
      <c r="H25" s="47"/>
      <c r="I25" s="8"/>
    </row>
    <row r="26" spans="2:9" ht="9" customHeight="1" x14ac:dyDescent="0.25">
      <c r="B26" s="5"/>
      <c r="C26" s="6"/>
      <c r="D26" s="7"/>
      <c r="E26" s="47"/>
      <c r="F26" s="47"/>
      <c r="G26" s="47"/>
      <c r="H26" s="47"/>
      <c r="I26" s="8"/>
    </row>
    <row r="27" spans="2:9" ht="9" customHeight="1" x14ac:dyDescent="0.25">
      <c r="B27" s="5"/>
      <c r="C27" s="6"/>
      <c r="D27" s="7"/>
      <c r="E27" s="47"/>
      <c r="F27" s="47"/>
      <c r="G27" s="47"/>
      <c r="H27" s="47"/>
      <c r="I27" s="8"/>
    </row>
    <row r="28" spans="2:9" ht="9" customHeight="1" x14ac:dyDescent="0.25">
      <c r="B28" s="5"/>
      <c r="C28" s="6"/>
      <c r="D28" s="7"/>
      <c r="E28" s="46"/>
      <c r="F28" s="46"/>
      <c r="G28" s="46"/>
      <c r="H28" s="46"/>
      <c r="I28" s="8"/>
    </row>
    <row r="29" spans="2:9" ht="9" customHeight="1" x14ac:dyDescent="0.25">
      <c r="B29" s="5"/>
      <c r="C29" s="6"/>
      <c r="D29" s="7"/>
      <c r="E29" s="46"/>
      <c r="F29" s="46"/>
      <c r="G29" s="46"/>
      <c r="H29" s="46"/>
      <c r="I29" s="8"/>
    </row>
    <row r="30" spans="2:9" ht="9" customHeight="1" x14ac:dyDescent="0.25">
      <c r="B30" s="5"/>
      <c r="C30" s="6"/>
      <c r="D30" s="7"/>
      <c r="E30" s="46"/>
      <c r="F30" s="46"/>
      <c r="G30" s="46"/>
      <c r="H30" s="46"/>
      <c r="I30" s="8"/>
    </row>
    <row r="31" spans="2:9" ht="9" customHeight="1" x14ac:dyDescent="0.25">
      <c r="B31" s="5"/>
      <c r="C31" s="6"/>
      <c r="D31" s="7"/>
      <c r="E31" s="46"/>
      <c r="F31" s="46"/>
      <c r="G31" s="46"/>
      <c r="H31" s="46"/>
      <c r="I31" s="8"/>
    </row>
    <row r="32" spans="2:9" ht="9" customHeight="1" x14ac:dyDescent="0.25">
      <c r="B32" s="5"/>
      <c r="C32" s="6"/>
      <c r="D32" s="7"/>
      <c r="E32" s="46"/>
      <c r="F32" s="46"/>
      <c r="G32" s="46"/>
      <c r="H32" s="46"/>
      <c r="I32" s="8"/>
    </row>
    <row r="33" spans="2:9" ht="9" customHeight="1" x14ac:dyDescent="0.25">
      <c r="B33" s="5"/>
      <c r="C33" s="6"/>
      <c r="D33" s="7"/>
      <c r="E33" s="46"/>
      <c r="F33" s="46"/>
      <c r="G33" s="46"/>
      <c r="H33" s="46"/>
      <c r="I33" s="8"/>
    </row>
    <row r="34" spans="2:9" ht="9" customHeight="1" x14ac:dyDescent="0.25">
      <c r="B34" s="5"/>
      <c r="C34" s="6"/>
      <c r="D34" s="7"/>
      <c r="E34" s="46"/>
      <c r="F34" s="46"/>
      <c r="G34" s="46"/>
      <c r="H34" s="46"/>
      <c r="I34" s="8"/>
    </row>
    <row r="35" spans="2:9" ht="9" customHeight="1" x14ac:dyDescent="0.25">
      <c r="B35" s="5"/>
      <c r="C35" s="6"/>
      <c r="D35" s="7"/>
      <c r="E35" s="46"/>
      <c r="F35" s="46"/>
      <c r="G35" s="46"/>
      <c r="H35" s="46"/>
      <c r="I35" s="8"/>
    </row>
    <row r="36" spans="2:9" ht="9" customHeight="1" x14ac:dyDescent="0.25">
      <c r="B36" s="5"/>
      <c r="C36" s="6"/>
      <c r="D36" s="7"/>
      <c r="E36" s="46"/>
      <c r="F36" s="46"/>
      <c r="G36" s="46"/>
      <c r="H36" s="46"/>
      <c r="I36" s="8"/>
    </row>
    <row r="37" spans="2:9" ht="9" customHeight="1" x14ac:dyDescent="0.25">
      <c r="B37" s="5"/>
      <c r="C37" s="6"/>
      <c r="D37" s="7"/>
      <c r="E37" s="46"/>
      <c r="F37" s="46"/>
      <c r="G37" s="46"/>
      <c r="H37" s="46"/>
      <c r="I37" s="8"/>
    </row>
    <row r="38" spans="2:9" ht="9" customHeight="1" x14ac:dyDescent="0.25">
      <c r="B38" s="5"/>
      <c r="C38" s="6"/>
      <c r="D38" s="7"/>
      <c r="E38" s="46"/>
      <c r="F38" s="46"/>
      <c r="G38" s="46"/>
      <c r="H38" s="46"/>
      <c r="I38" s="8"/>
    </row>
    <row r="39" spans="2:9" ht="9" customHeight="1" x14ac:dyDescent="0.25">
      <c r="B39" s="5"/>
      <c r="C39" s="6"/>
      <c r="D39" s="7"/>
      <c r="E39" s="46"/>
      <c r="F39" s="46"/>
      <c r="G39" s="46"/>
      <c r="H39" s="46"/>
      <c r="I39" s="8"/>
    </row>
    <row r="40" spans="2:9" ht="9" customHeight="1" x14ac:dyDescent="0.25">
      <c r="B40" s="5"/>
      <c r="C40" s="6"/>
      <c r="D40" s="7"/>
      <c r="E40" s="46"/>
      <c r="F40" s="46"/>
      <c r="G40" s="46"/>
      <c r="H40" s="46"/>
      <c r="I40" s="8"/>
    </row>
    <row r="41" spans="2:9" ht="9" customHeight="1" x14ac:dyDescent="0.25">
      <c r="B41" s="5"/>
      <c r="C41" s="6"/>
      <c r="D41" s="7"/>
      <c r="E41" s="46"/>
      <c r="F41" s="46"/>
      <c r="G41" s="46"/>
      <c r="H41" s="46"/>
      <c r="I41" s="8"/>
    </row>
    <row r="42" spans="2:9" ht="9" customHeight="1" x14ac:dyDescent="0.25">
      <c r="B42" s="5"/>
      <c r="C42" s="6"/>
      <c r="D42" s="7"/>
      <c r="E42" s="46"/>
      <c r="F42" s="46"/>
      <c r="G42" s="46"/>
      <c r="H42" s="46"/>
      <c r="I42" s="8"/>
    </row>
    <row r="43" spans="2:9" ht="9" customHeight="1" x14ac:dyDescent="0.25">
      <c r="B43" s="5"/>
      <c r="C43" s="6"/>
      <c r="D43" s="7"/>
      <c r="E43" s="46"/>
      <c r="F43" s="46"/>
      <c r="G43" s="46"/>
      <c r="H43" s="46"/>
      <c r="I43" s="8"/>
    </row>
    <row r="44" spans="2:9" ht="9" customHeight="1" x14ac:dyDescent="0.25">
      <c r="B44" s="5"/>
      <c r="C44" s="6"/>
      <c r="D44" s="7"/>
      <c r="E44" s="46"/>
      <c r="F44" s="46"/>
      <c r="G44" s="46"/>
      <c r="H44" s="46"/>
      <c r="I44" s="8"/>
    </row>
    <row r="45" spans="2:9" ht="9" customHeight="1" x14ac:dyDescent="0.25">
      <c r="B45" s="5"/>
      <c r="C45" s="6"/>
      <c r="D45" s="7"/>
      <c r="E45" s="46"/>
      <c r="F45" s="46"/>
      <c r="G45" s="46"/>
      <c r="H45" s="46"/>
      <c r="I45" s="8"/>
    </row>
    <row r="46" spans="2:9" ht="9" customHeight="1" x14ac:dyDescent="0.25">
      <c r="B46" s="5"/>
      <c r="C46" s="6"/>
      <c r="D46" s="7"/>
      <c r="E46" s="7"/>
      <c r="F46" s="7"/>
      <c r="G46" s="7"/>
      <c r="H46" s="7"/>
      <c r="I46" s="8"/>
    </row>
    <row r="47" spans="2:9" ht="9" customHeight="1" x14ac:dyDescent="0.25">
      <c r="B47" s="5"/>
      <c r="C47" s="6"/>
      <c r="D47" s="7"/>
      <c r="E47" s="46"/>
      <c r="F47" s="58" t="s">
        <v>4</v>
      </c>
      <c r="G47" s="46"/>
      <c r="H47" s="46"/>
      <c r="I47" s="8"/>
    </row>
    <row r="48" spans="2:9" ht="9" customHeight="1" x14ac:dyDescent="0.25">
      <c r="B48" s="5"/>
      <c r="C48" s="6"/>
      <c r="D48" s="7"/>
      <c r="E48" s="46"/>
      <c r="F48" s="46"/>
      <c r="G48" s="46"/>
      <c r="H48" s="46"/>
      <c r="I48" s="8"/>
    </row>
    <row r="49" spans="2:9" ht="9" customHeight="1" x14ac:dyDescent="0.25">
      <c r="B49" s="5"/>
      <c r="C49" s="6"/>
      <c r="D49" s="7"/>
      <c r="E49" s="46"/>
      <c r="F49" s="46"/>
      <c r="G49" s="46"/>
      <c r="H49" s="46"/>
      <c r="I49" s="8"/>
    </row>
    <row r="50" spans="2:9" ht="9" customHeight="1" x14ac:dyDescent="0.25">
      <c r="B50" s="5"/>
      <c r="C50" s="6"/>
      <c r="D50" s="7"/>
      <c r="E50" s="46"/>
      <c r="F50" s="46"/>
      <c r="G50" s="46"/>
      <c r="H50" s="46"/>
      <c r="I50" s="8"/>
    </row>
    <row r="51" spans="2:9" ht="9" customHeight="1" x14ac:dyDescent="0.25">
      <c r="B51" s="5"/>
      <c r="C51" s="6"/>
      <c r="D51" s="7"/>
      <c r="E51" s="46"/>
      <c r="F51" s="46"/>
      <c r="G51" s="46"/>
      <c r="H51" s="46"/>
      <c r="I51" s="8"/>
    </row>
    <row r="52" spans="2:9" ht="9" customHeight="1" x14ac:dyDescent="0.25">
      <c r="B52" s="5"/>
      <c r="C52" s="6"/>
      <c r="D52" s="7"/>
      <c r="E52" s="46"/>
      <c r="F52" s="46"/>
      <c r="G52" s="46"/>
      <c r="H52" s="46"/>
      <c r="I52" s="8"/>
    </row>
    <row r="53" spans="2:9" ht="9" customHeight="1" x14ac:dyDescent="0.25">
      <c r="B53" s="5"/>
      <c r="C53" s="6"/>
      <c r="D53" s="7"/>
      <c r="E53" s="46"/>
      <c r="F53" s="46"/>
      <c r="G53" s="46"/>
      <c r="H53" s="46"/>
      <c r="I53" s="8"/>
    </row>
    <row r="54" spans="2:9" ht="9" customHeight="1" x14ac:dyDescent="0.25">
      <c r="B54" s="5"/>
      <c r="C54" s="6"/>
      <c r="D54" s="7"/>
      <c r="E54" s="46"/>
      <c r="F54" s="46"/>
      <c r="G54" s="46"/>
      <c r="H54" s="46"/>
      <c r="I54" s="8"/>
    </row>
    <row r="55" spans="2:9" ht="9" customHeight="1" x14ac:dyDescent="0.25">
      <c r="B55" s="5"/>
      <c r="C55" s="6"/>
      <c r="D55" s="7"/>
      <c r="E55" s="46"/>
      <c r="F55" s="46"/>
      <c r="G55" s="46"/>
      <c r="H55" s="46"/>
      <c r="I55" s="8"/>
    </row>
    <row r="56" spans="2:9" ht="9" customHeight="1" x14ac:dyDescent="0.25">
      <c r="B56" s="5"/>
      <c r="C56" s="6"/>
      <c r="D56" s="7"/>
      <c r="E56" s="46"/>
      <c r="F56" s="46"/>
      <c r="G56" s="46"/>
      <c r="H56" s="46"/>
      <c r="I56" s="8"/>
    </row>
    <row r="57" spans="2:9" ht="9" customHeight="1" x14ac:dyDescent="0.25">
      <c r="B57" s="5"/>
      <c r="C57" s="6"/>
      <c r="D57" s="7"/>
      <c r="E57" s="46"/>
      <c r="F57" s="46"/>
      <c r="G57" s="46"/>
      <c r="H57" s="46"/>
      <c r="I57" s="8"/>
    </row>
    <row r="58" spans="2:9" ht="9" customHeight="1" x14ac:dyDescent="0.25">
      <c r="B58" s="5"/>
      <c r="C58" s="6"/>
      <c r="D58" s="7"/>
      <c r="E58" s="46"/>
      <c r="F58" s="46"/>
      <c r="G58" s="46"/>
      <c r="H58" s="46"/>
      <c r="I58" s="8"/>
    </row>
    <row r="59" spans="2:9" ht="9" customHeight="1" x14ac:dyDescent="0.25">
      <c r="B59" s="5"/>
      <c r="C59" s="6"/>
      <c r="D59" s="7"/>
      <c r="E59" s="46"/>
      <c r="F59" s="46"/>
      <c r="G59" s="46"/>
      <c r="H59" s="46"/>
      <c r="I59" s="8"/>
    </row>
    <row r="60" spans="2:9" ht="9" customHeight="1" x14ac:dyDescent="0.25">
      <c r="B60" s="5"/>
      <c r="C60" s="6"/>
      <c r="D60" s="7"/>
      <c r="E60" s="46"/>
      <c r="F60" s="46"/>
      <c r="G60" s="46"/>
      <c r="H60" s="46"/>
      <c r="I60" s="8"/>
    </row>
    <row r="61" spans="2:9" ht="9" customHeight="1" x14ac:dyDescent="0.25">
      <c r="B61" s="5"/>
      <c r="C61" s="6"/>
      <c r="D61" s="7"/>
      <c r="E61" s="7"/>
      <c r="F61" s="7"/>
      <c r="G61" s="7"/>
      <c r="H61" s="7"/>
      <c r="I61" s="8"/>
    </row>
    <row r="62" spans="2:9" ht="9" customHeight="1" x14ac:dyDescent="0.25">
      <c r="B62" s="5"/>
      <c r="C62" s="6"/>
      <c r="D62" s="7"/>
      <c r="E62" s="48" t="str">
        <f>IF(Paramètres!C9&lt;&gt;"",Paramètres!C9,"")</f>
        <v>Lot n°1</v>
      </c>
      <c r="F62" s="48"/>
      <c r="G62" s="48"/>
      <c r="H62" s="48"/>
      <c r="I62" s="8"/>
    </row>
    <row r="63" spans="2:9" ht="9" customHeight="1" x14ac:dyDescent="0.25">
      <c r="B63" s="5"/>
      <c r="C63" s="6"/>
      <c r="D63" s="7"/>
      <c r="E63" s="48"/>
      <c r="F63" s="48"/>
      <c r="G63" s="48"/>
      <c r="H63" s="48"/>
      <c r="I63" s="8"/>
    </row>
    <row r="64" spans="2:9" ht="9" customHeight="1" x14ac:dyDescent="0.25">
      <c r="B64" s="5"/>
      <c r="C64" s="6"/>
      <c r="D64" s="7"/>
      <c r="E64" s="48"/>
      <c r="F64" s="48"/>
      <c r="G64" s="48"/>
      <c r="H64" s="48"/>
      <c r="I64" s="8"/>
    </row>
    <row r="65" spans="2:9" ht="9" customHeight="1" x14ac:dyDescent="0.25">
      <c r="B65" s="5"/>
      <c r="C65" s="6"/>
      <c r="D65" s="7"/>
      <c r="E65" s="48"/>
      <c r="F65" s="48"/>
      <c r="G65" s="48"/>
      <c r="H65" s="48"/>
      <c r="I65" s="8"/>
    </row>
    <row r="66" spans="2:9" ht="9" customHeight="1" x14ac:dyDescent="0.25">
      <c r="B66" s="5"/>
      <c r="C66" s="6"/>
      <c r="D66" s="7"/>
      <c r="E66" s="48" t="str">
        <f>IF(Paramètres!C11&lt;&gt;"",Paramètres!C11,"")</f>
        <v>ELECTRICITE</v>
      </c>
      <c r="F66" s="48"/>
      <c r="G66" s="48"/>
      <c r="H66" s="48"/>
      <c r="I66" s="8"/>
    </row>
    <row r="67" spans="2:9" ht="9" customHeight="1" x14ac:dyDescent="0.25">
      <c r="B67" s="5"/>
      <c r="C67" s="6"/>
      <c r="D67" s="7"/>
      <c r="E67" s="48"/>
      <c r="F67" s="48"/>
      <c r="G67" s="48"/>
      <c r="H67" s="48"/>
      <c r="I67" s="8"/>
    </row>
    <row r="68" spans="2:9" ht="9" customHeight="1" x14ac:dyDescent="0.25">
      <c r="B68" s="5"/>
      <c r="C68" s="6"/>
      <c r="D68" s="7"/>
      <c r="E68" s="48"/>
      <c r="F68" s="48"/>
      <c r="G68" s="48"/>
      <c r="H68" s="48"/>
      <c r="I68" s="8"/>
    </row>
    <row r="69" spans="2:9" ht="9" customHeight="1" x14ac:dyDescent="0.25">
      <c r="B69" s="5"/>
      <c r="C69" s="6"/>
      <c r="D69" s="7"/>
      <c r="E69" s="48"/>
      <c r="F69" s="48"/>
      <c r="G69" s="48"/>
      <c r="H69" s="48"/>
      <c r="I69" s="8"/>
    </row>
    <row r="70" spans="2:9" ht="9" customHeight="1" x14ac:dyDescent="0.25">
      <c r="B70" s="5"/>
      <c r="C70" s="6"/>
      <c r="D70" s="7"/>
      <c r="E70" s="48"/>
      <c r="F70" s="48"/>
      <c r="G70" s="48"/>
      <c r="H70" s="48"/>
      <c r="I70" s="8"/>
    </row>
    <row r="71" spans="2:9" ht="9" customHeight="1" x14ac:dyDescent="0.25">
      <c r="B71" s="5"/>
      <c r="C71" s="6"/>
      <c r="D71" s="7"/>
      <c r="E71" s="49" t="str">
        <f>IF(Paramètres!C3&lt;&gt;"",Paramètres!C3,"")</f>
        <v>D.P.G.F.</v>
      </c>
      <c r="F71" s="50"/>
      <c r="G71" s="50"/>
      <c r="H71" s="51"/>
      <c r="I71" s="8"/>
    </row>
    <row r="72" spans="2:9" ht="9" customHeight="1" x14ac:dyDescent="0.25">
      <c r="B72" s="5"/>
      <c r="C72" s="6"/>
      <c r="D72" s="7"/>
      <c r="E72" s="52"/>
      <c r="F72" s="47"/>
      <c r="G72" s="47"/>
      <c r="H72" s="53"/>
      <c r="I72" s="8"/>
    </row>
    <row r="73" spans="2:9" ht="9" customHeight="1" x14ac:dyDescent="0.25">
      <c r="B73" s="5"/>
      <c r="C73" s="6"/>
      <c r="D73" s="7"/>
      <c r="E73" s="52"/>
      <c r="F73" s="47"/>
      <c r="G73" s="47"/>
      <c r="H73" s="53"/>
      <c r="I73" s="8"/>
    </row>
    <row r="74" spans="2:9" ht="9" customHeight="1" x14ac:dyDescent="0.25">
      <c r="B74" s="5"/>
      <c r="C74" s="6"/>
      <c r="D74" s="7"/>
      <c r="E74" s="52"/>
      <c r="F74" s="47"/>
      <c r="G74" s="47"/>
      <c r="H74" s="53"/>
      <c r="I74" s="8"/>
    </row>
    <row r="75" spans="2:9" ht="9" customHeight="1" x14ac:dyDescent="0.25">
      <c r="B75" s="5"/>
      <c r="C75" s="6"/>
      <c r="D75" s="7"/>
      <c r="E75" s="52"/>
      <c r="F75" s="47"/>
      <c r="G75" s="47"/>
      <c r="H75" s="53"/>
      <c r="I75" s="8"/>
    </row>
    <row r="76" spans="2:9" ht="9" customHeight="1" x14ac:dyDescent="0.25">
      <c r="B76" s="5"/>
      <c r="C76" s="6"/>
      <c r="D76" s="7"/>
      <c r="E76" s="52"/>
      <c r="F76" s="47"/>
      <c r="G76" s="47"/>
      <c r="H76" s="53"/>
      <c r="I76" s="8"/>
    </row>
    <row r="77" spans="2:9" ht="9" customHeight="1" x14ac:dyDescent="0.25">
      <c r="B77" s="5"/>
      <c r="C77" s="6"/>
      <c r="D77" s="7"/>
      <c r="E77" s="54"/>
      <c r="F77" s="55"/>
      <c r="G77" s="55"/>
      <c r="H77" s="56"/>
      <c r="I77" s="8"/>
    </row>
    <row r="78" spans="2:9" ht="9" customHeight="1" x14ac:dyDescent="0.25">
      <c r="B78" s="5"/>
      <c r="C78" s="6"/>
      <c r="D78" s="7"/>
      <c r="E78" s="7"/>
      <c r="F78" s="7"/>
      <c r="G78" s="7"/>
      <c r="H78" s="7"/>
      <c r="I78" s="8"/>
    </row>
    <row r="79" spans="2:9" ht="9" customHeight="1" x14ac:dyDescent="0.25">
      <c r="B79" s="5"/>
      <c r="C79" s="6"/>
      <c r="D79" s="7"/>
      <c r="E79" s="7"/>
      <c r="F79" s="57" t="s">
        <v>0</v>
      </c>
      <c r="G79" s="57">
        <f>IF(Paramètres!C7&lt;&gt;"",Paramètres!C7,"")</f>
        <v>2517</v>
      </c>
      <c r="H79" s="7"/>
      <c r="I79" s="8"/>
    </row>
    <row r="80" spans="2:9" ht="9" customHeight="1" x14ac:dyDescent="0.25">
      <c r="B80" s="61"/>
      <c r="C80" s="59" t="s">
        <v>5</v>
      </c>
      <c r="D80" s="7"/>
      <c r="E80" s="7"/>
      <c r="F80" s="57"/>
      <c r="G80" s="57"/>
      <c r="H80" s="7"/>
      <c r="I80" s="8"/>
    </row>
    <row r="81" spans="2:9" ht="9" customHeight="1" x14ac:dyDescent="0.25">
      <c r="B81" s="61"/>
      <c r="C81" s="60"/>
      <c r="D81" s="7"/>
      <c r="E81" s="7"/>
      <c r="F81" s="57" t="s">
        <v>1</v>
      </c>
      <c r="G81" s="57" t="str">
        <f>IF(Paramètres!C13&lt;&gt;"",Paramètres!C13,"")</f>
        <v>15/12/2025</v>
      </c>
      <c r="H81" s="7"/>
      <c r="I81" s="8"/>
    </row>
    <row r="82" spans="2:9" ht="9" customHeight="1" x14ac:dyDescent="0.25">
      <c r="B82" s="61"/>
      <c r="C82" s="60"/>
      <c r="D82" s="7"/>
      <c r="E82" s="7"/>
      <c r="F82" s="57"/>
      <c r="G82" s="57"/>
      <c r="H82" s="7"/>
      <c r="I82" s="8"/>
    </row>
    <row r="83" spans="2:9" ht="9" customHeight="1" x14ac:dyDescent="0.25">
      <c r="B83" s="61"/>
      <c r="C83" s="60"/>
      <c r="D83" s="7"/>
      <c r="E83" s="7"/>
      <c r="F83" s="57" t="s">
        <v>2</v>
      </c>
      <c r="G83" s="57" t="str">
        <f>IF(Paramètres!C15&lt;&gt;"",Paramètres!C15,"")</f>
        <v>DCE</v>
      </c>
      <c r="H83" s="7"/>
      <c r="I83" s="8"/>
    </row>
    <row r="84" spans="2:9" ht="9" customHeight="1" x14ac:dyDescent="0.25">
      <c r="B84" s="61"/>
      <c r="C84" s="60"/>
      <c r="D84" s="7"/>
      <c r="E84" s="7"/>
      <c r="F84" s="57"/>
      <c r="G84" s="57"/>
      <c r="H84" s="7"/>
      <c r="I84" s="8"/>
    </row>
    <row r="85" spans="2:9" ht="9" customHeight="1" x14ac:dyDescent="0.25">
      <c r="B85" s="61"/>
      <c r="C85" s="60"/>
      <c r="D85" s="7"/>
      <c r="E85" s="7"/>
      <c r="F85" s="57" t="s">
        <v>3</v>
      </c>
      <c r="G85" s="57" t="str">
        <f>IF(Paramètres!C17&lt;&gt;"",Paramètres!C17,"")</f>
        <v>B</v>
      </c>
      <c r="H85" s="7"/>
      <c r="I85" s="8"/>
    </row>
    <row r="86" spans="2:9" ht="9" customHeight="1" x14ac:dyDescent="0.25">
      <c r="B86" s="61"/>
      <c r="C86" s="60"/>
      <c r="D86" s="7"/>
      <c r="E86" s="7"/>
      <c r="F86" s="57"/>
      <c r="G86" s="57"/>
      <c r="H86" s="7"/>
      <c r="I86" s="8"/>
    </row>
    <row r="87" spans="2:9" ht="9" customHeight="1" x14ac:dyDescent="0.25">
      <c r="B87" s="9"/>
      <c r="C87" s="10"/>
      <c r="D87" s="11"/>
      <c r="E87" s="11"/>
      <c r="F87" s="11"/>
      <c r="G87" s="11"/>
      <c r="H87" s="11"/>
      <c r="I87" s="12"/>
    </row>
  </sheetData>
  <sheetProtection selectLockedCells="1"/>
  <mergeCells count="19">
    <mergeCell ref="C80:C86"/>
    <mergeCell ref="B80:B86"/>
    <mergeCell ref="F83:F84"/>
    <mergeCell ref="G83:G84"/>
    <mergeCell ref="F85:F86"/>
    <mergeCell ref="G85:G86"/>
    <mergeCell ref="F47:H60"/>
    <mergeCell ref="E66:H70"/>
    <mergeCell ref="E71:H77"/>
    <mergeCell ref="F79:F80"/>
    <mergeCell ref="G79:G80"/>
    <mergeCell ref="F81:F82"/>
    <mergeCell ref="G81:G82"/>
    <mergeCell ref="E2:H10"/>
    <mergeCell ref="E11:H19"/>
    <mergeCell ref="E20:H27"/>
    <mergeCell ref="E28:H45"/>
    <mergeCell ref="E62:H65"/>
    <mergeCell ref="E47:E60"/>
  </mergeCells>
  <printOptions horizontalCentered="1" verticalCentered="1"/>
  <pageMargins left="0.23622047244093999" right="0.23622047244093999" top="0.35433070866142002" bottom="0.47244094488188998" header="0.27559055118109999" footer="0.43307086614173002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T638"/>
  <sheetViews>
    <sheetView showGridLines="0" tabSelected="1" workbookViewId="0">
      <pane ySplit="3" topLeftCell="A516" activePane="bottomLeft" state="frozen"/>
      <selection pane="bottomLeft" activeCell="W57" sqref="W57"/>
    </sheetView>
  </sheetViews>
  <sheetFormatPr baseColWidth="10" defaultColWidth="9.140625" defaultRowHeight="15" x14ac:dyDescent="0.25"/>
  <cols>
    <col min="1" max="1" width="0" hidden="1" customWidth="1"/>
    <col min="2" max="2" width="4.5703125" customWidth="1"/>
    <col min="3" max="3" width="0" hidden="1" customWidth="1"/>
    <col min="4" max="4" width="13.7109375" customWidth="1"/>
    <col min="5" max="11" width="8.140625" customWidth="1"/>
    <col min="12" max="13" width="12.5703125" style="136" customWidth="1"/>
    <col min="14" max="14" width="10.7109375" hidden="1" customWidth="1"/>
    <col min="15" max="15" width="0" hidden="1" customWidth="1"/>
    <col min="16" max="16" width="10.7109375" customWidth="1"/>
    <col min="17" max="20" width="0" hidden="1" customWidth="1"/>
    <col min="21" max="69" width="10.7109375" customWidth="1"/>
  </cols>
  <sheetData>
    <row r="1" spans="1:20" ht="22.5" hidden="1" x14ac:dyDescent="0.25">
      <c r="A1" s="7" t="s">
        <v>6</v>
      </c>
      <c r="B1" s="7" t="s">
        <v>7</v>
      </c>
      <c r="C1" s="7" t="s">
        <v>8</v>
      </c>
      <c r="D1" s="7" t="s">
        <v>9</v>
      </c>
      <c r="E1" s="7" t="s">
        <v>10</v>
      </c>
      <c r="F1" s="7" t="s">
        <v>11</v>
      </c>
      <c r="G1" s="7" t="s">
        <v>12</v>
      </c>
      <c r="H1" s="7" t="s">
        <v>13</v>
      </c>
      <c r="I1" s="7" t="s">
        <v>14</v>
      </c>
      <c r="J1" s="7" t="s">
        <v>15</v>
      </c>
      <c r="K1" s="7" t="s">
        <v>16</v>
      </c>
      <c r="L1" s="133" t="s">
        <v>17</v>
      </c>
      <c r="M1" s="133" t="s">
        <v>18</v>
      </c>
      <c r="N1" s="7" t="s">
        <v>19</v>
      </c>
      <c r="P1" s="7" t="s">
        <v>20</v>
      </c>
      <c r="Q1" s="7" t="s">
        <v>21</v>
      </c>
      <c r="R1" s="7" t="s">
        <v>22</v>
      </c>
      <c r="S1" s="7" t="s">
        <v>23</v>
      </c>
      <c r="T1" s="7" t="s">
        <v>24</v>
      </c>
    </row>
    <row r="3" spans="1:20" ht="33.75" x14ac:dyDescent="0.25">
      <c r="A3" s="7" t="s">
        <v>25</v>
      </c>
      <c r="B3" s="131" t="s">
        <v>26</v>
      </c>
      <c r="C3" s="131" t="s">
        <v>27</v>
      </c>
      <c r="D3" s="132" t="s">
        <v>28</v>
      </c>
      <c r="E3" s="132"/>
      <c r="F3" s="132"/>
      <c r="G3" s="132"/>
      <c r="H3" s="132"/>
      <c r="I3" s="131" t="s">
        <v>14</v>
      </c>
      <c r="J3" s="131" t="s">
        <v>29</v>
      </c>
      <c r="K3" s="131" t="s">
        <v>30</v>
      </c>
      <c r="L3" s="134" t="s">
        <v>31</v>
      </c>
      <c r="M3" s="134" t="s">
        <v>32</v>
      </c>
      <c r="N3" s="131" t="s">
        <v>33</v>
      </c>
      <c r="O3" s="131" t="s">
        <v>34</v>
      </c>
      <c r="P3" s="131" t="s">
        <v>35</v>
      </c>
      <c r="Q3" s="13" t="s">
        <v>36</v>
      </c>
      <c r="R3" s="13" t="s">
        <v>37</v>
      </c>
      <c r="S3" s="13" t="s">
        <v>38</v>
      </c>
      <c r="T3" s="13" t="s">
        <v>39</v>
      </c>
    </row>
    <row r="4" spans="1:20" ht="18" customHeight="1" x14ac:dyDescent="0.25">
      <c r="A4" s="7">
        <v>2</v>
      </c>
      <c r="B4" s="14" t="s">
        <v>40</v>
      </c>
      <c r="C4" s="14"/>
      <c r="D4" s="62" t="s">
        <v>41</v>
      </c>
      <c r="E4" s="62"/>
      <c r="F4" s="62"/>
      <c r="G4" s="62"/>
      <c r="H4" s="62"/>
      <c r="I4" s="15"/>
      <c r="J4" s="15"/>
      <c r="K4" s="15"/>
      <c r="L4" s="135"/>
      <c r="M4" s="142"/>
      <c r="N4" s="7"/>
    </row>
    <row r="5" spans="1:20" hidden="1" x14ac:dyDescent="0.25">
      <c r="A5" s="7">
        <v>3</v>
      </c>
    </row>
    <row r="6" spans="1:20" hidden="1" x14ac:dyDescent="0.25">
      <c r="A6" s="7" t="s">
        <v>42</v>
      </c>
    </row>
    <row r="7" spans="1:20" hidden="1" x14ac:dyDescent="0.25">
      <c r="A7" s="7">
        <v>3</v>
      </c>
    </row>
    <row r="8" spans="1:20" hidden="1" x14ac:dyDescent="0.25">
      <c r="A8" s="7" t="s">
        <v>42</v>
      </c>
    </row>
    <row r="9" spans="1:20" ht="36" customHeight="1" x14ac:dyDescent="0.25">
      <c r="A9" s="7">
        <v>3</v>
      </c>
      <c r="B9" s="16">
        <v>3</v>
      </c>
      <c r="C9" s="16"/>
      <c r="D9" s="63" t="s">
        <v>43</v>
      </c>
      <c r="E9" s="63"/>
      <c r="F9" s="63"/>
      <c r="G9" s="63"/>
      <c r="H9" s="63"/>
      <c r="I9" s="17"/>
      <c r="J9" s="17"/>
      <c r="K9" s="17"/>
      <c r="L9" s="137"/>
      <c r="M9" s="143"/>
      <c r="N9" s="7"/>
    </row>
    <row r="10" spans="1:20" hidden="1" x14ac:dyDescent="0.25">
      <c r="A10" s="7" t="s">
        <v>44</v>
      </c>
    </row>
    <row r="11" spans="1:20" ht="15.75" customHeight="1" x14ac:dyDescent="0.25">
      <c r="A11" s="7">
        <v>4</v>
      </c>
      <c r="B11" s="18" t="s">
        <v>45</v>
      </c>
      <c r="C11" s="18"/>
      <c r="D11" s="64" t="s">
        <v>46</v>
      </c>
      <c r="E11" s="64"/>
      <c r="F11" s="64"/>
      <c r="G11" s="64"/>
      <c r="H11" s="64"/>
      <c r="I11" s="19"/>
      <c r="J11" s="19"/>
      <c r="K11" s="19"/>
      <c r="L11" s="138"/>
      <c r="M11" s="144"/>
      <c r="N11" s="7"/>
    </row>
    <row r="12" spans="1:20" hidden="1" x14ac:dyDescent="0.25">
      <c r="A12" s="7" t="s">
        <v>47</v>
      </c>
    </row>
    <row r="13" spans="1:20" hidden="1" x14ac:dyDescent="0.25">
      <c r="A13" s="7" t="s">
        <v>47</v>
      </c>
    </row>
    <row r="14" spans="1:20" x14ac:dyDescent="0.25">
      <c r="A14" s="7" t="s">
        <v>48</v>
      </c>
      <c r="B14" s="20"/>
      <c r="C14" s="20"/>
      <c r="D14" s="65"/>
      <c r="E14" s="65"/>
      <c r="F14" s="65"/>
      <c r="G14" s="65"/>
      <c r="H14" s="65"/>
      <c r="M14" s="145"/>
    </row>
    <row r="15" spans="1:20" x14ac:dyDescent="0.25">
      <c r="B15" s="20"/>
      <c r="C15" s="20"/>
      <c r="D15" s="68" t="s">
        <v>46</v>
      </c>
      <c r="E15" s="69"/>
      <c r="F15" s="69"/>
      <c r="G15" s="69"/>
      <c r="H15" s="69"/>
      <c r="I15" s="66"/>
      <c r="J15" s="66"/>
      <c r="K15" s="66"/>
      <c r="L15" s="66"/>
      <c r="M15" s="67"/>
    </row>
    <row r="16" spans="1:20" x14ac:dyDescent="0.25">
      <c r="B16" s="20"/>
      <c r="C16" s="20"/>
      <c r="D16" s="71"/>
      <c r="E16" s="46"/>
      <c r="F16" s="46"/>
      <c r="G16" s="46"/>
      <c r="H16" s="46"/>
      <c r="I16" s="46"/>
      <c r="J16" s="46"/>
      <c r="K16" s="46"/>
      <c r="L16" s="46"/>
      <c r="M16" s="70"/>
    </row>
    <row r="17" spans="1:20" x14ac:dyDescent="0.25">
      <c r="B17" s="20"/>
      <c r="C17" s="20"/>
      <c r="D17" s="74" t="s">
        <v>49</v>
      </c>
      <c r="E17" s="75"/>
      <c r="F17" s="75"/>
      <c r="G17" s="75"/>
      <c r="H17" s="75"/>
      <c r="I17" s="72">
        <f>SUMIF(N12:N14, IF(N11="","",N11), M12:M14)</f>
        <v>0</v>
      </c>
      <c r="J17" s="72"/>
      <c r="K17" s="72"/>
      <c r="L17" s="72"/>
      <c r="M17" s="73"/>
    </row>
    <row r="18" spans="1:20" hidden="1" x14ac:dyDescent="0.25">
      <c r="B18" s="20"/>
      <c r="C18" s="20"/>
      <c r="D18" s="78" t="s">
        <v>50</v>
      </c>
      <c r="E18" s="79"/>
      <c r="F18" s="79"/>
      <c r="G18" s="79"/>
      <c r="H18" s="79"/>
      <c r="I18" s="76">
        <f>ROUND(SUMIF(N12:N14, IF(N11="","",N11), M12:M14) * 0.2, 2)</f>
        <v>0</v>
      </c>
      <c r="J18" s="76"/>
      <c r="K18" s="76"/>
      <c r="L18" s="76"/>
      <c r="M18" s="77"/>
    </row>
    <row r="19" spans="1:20" hidden="1" x14ac:dyDescent="0.25">
      <c r="B19" s="20"/>
      <c r="C19" s="20"/>
      <c r="D19" s="74" t="s">
        <v>51</v>
      </c>
      <c r="E19" s="75"/>
      <c r="F19" s="75"/>
      <c r="G19" s="75"/>
      <c r="H19" s="75"/>
      <c r="I19" s="72">
        <f>SUM(I17:I18)</f>
        <v>0</v>
      </c>
      <c r="J19" s="72"/>
      <c r="K19" s="72"/>
      <c r="L19" s="72"/>
      <c r="M19" s="73"/>
    </row>
    <row r="20" spans="1:20" ht="15.75" customHeight="1" x14ac:dyDescent="0.25">
      <c r="A20" s="7">
        <v>4</v>
      </c>
      <c r="B20" s="18" t="s">
        <v>52</v>
      </c>
      <c r="C20" s="18"/>
      <c r="D20" s="64" t="s">
        <v>53</v>
      </c>
      <c r="E20" s="64"/>
      <c r="F20" s="64"/>
      <c r="G20" s="64"/>
      <c r="H20" s="64"/>
      <c r="I20" s="19"/>
      <c r="J20" s="19"/>
      <c r="K20" s="19"/>
      <c r="L20" s="138"/>
      <c r="M20" s="144"/>
      <c r="N20" s="7"/>
    </row>
    <row r="21" spans="1:20" x14ac:dyDescent="0.25">
      <c r="A21" s="7">
        <v>8</v>
      </c>
      <c r="B21" s="21" t="s">
        <v>54</v>
      </c>
      <c r="C21" s="21"/>
      <c r="D21" s="80" t="s">
        <v>55</v>
      </c>
      <c r="E21" s="80"/>
      <c r="F21" s="80"/>
      <c r="G21" s="80"/>
      <c r="H21" s="80"/>
      <c r="M21" s="146"/>
      <c r="N21" s="7"/>
    </row>
    <row r="22" spans="1:20" hidden="1" x14ac:dyDescent="0.25">
      <c r="A22" s="7" t="s">
        <v>56</v>
      </c>
    </row>
    <row r="23" spans="1:20" hidden="1" x14ac:dyDescent="0.25">
      <c r="A23" s="7" t="s">
        <v>56</v>
      </c>
    </row>
    <row r="24" spans="1:20" hidden="1" x14ac:dyDescent="0.25">
      <c r="A24" s="7" t="s">
        <v>56</v>
      </c>
    </row>
    <row r="25" spans="1:20" hidden="1" x14ac:dyDescent="0.25">
      <c r="A25" s="7" t="s">
        <v>56</v>
      </c>
    </row>
    <row r="26" spans="1:20" hidden="1" x14ac:dyDescent="0.25">
      <c r="A26" s="7" t="s">
        <v>56</v>
      </c>
    </row>
    <row r="27" spans="1:20" hidden="1" x14ac:dyDescent="0.25">
      <c r="A27" s="7" t="s">
        <v>56</v>
      </c>
    </row>
    <row r="28" spans="1:20" hidden="1" x14ac:dyDescent="0.25">
      <c r="A28" s="7" t="s">
        <v>56</v>
      </c>
    </row>
    <row r="29" spans="1:20" hidden="1" x14ac:dyDescent="0.25">
      <c r="A29" s="7" t="s">
        <v>57</v>
      </c>
    </row>
    <row r="30" spans="1:20" x14ac:dyDescent="0.25">
      <c r="A30" s="7">
        <v>9</v>
      </c>
      <c r="B30" s="21" t="s">
        <v>58</v>
      </c>
      <c r="C30" s="21"/>
      <c r="D30" s="81" t="s">
        <v>59</v>
      </c>
      <c r="E30" s="82"/>
      <c r="F30" s="82"/>
      <c r="G30" s="82"/>
      <c r="H30" s="82"/>
      <c r="I30" s="22" t="s">
        <v>60</v>
      </c>
      <c r="J30" s="23">
        <v>1</v>
      </c>
      <c r="K30" s="24"/>
      <c r="L30" s="139"/>
      <c r="M30" s="147">
        <f>IF(AND(J30= "",K30= ""), 0, ROUND(ROUND(L30, 2) * ROUND(IF(K30="",J30,K30),  0), 2))</f>
        <v>0</v>
      </c>
      <c r="N30" s="7"/>
      <c r="P30" s="25">
        <v>0.2</v>
      </c>
      <c r="T30" s="7">
        <v>44</v>
      </c>
    </row>
    <row r="31" spans="1:20" hidden="1" x14ac:dyDescent="0.25">
      <c r="A31" s="7" t="s">
        <v>61</v>
      </c>
    </row>
    <row r="32" spans="1:20" hidden="1" x14ac:dyDescent="0.25">
      <c r="A32" s="7" t="s">
        <v>61</v>
      </c>
    </row>
    <row r="33" spans="1:1" hidden="1" x14ac:dyDescent="0.25">
      <c r="A33" s="7" t="s">
        <v>61</v>
      </c>
    </row>
    <row r="34" spans="1:1" hidden="1" x14ac:dyDescent="0.25">
      <c r="A34" s="7" t="s">
        <v>61</v>
      </c>
    </row>
    <row r="35" spans="1:1" hidden="1" x14ac:dyDescent="0.25">
      <c r="A35" s="7" t="s">
        <v>61</v>
      </c>
    </row>
    <row r="36" spans="1:1" hidden="1" x14ac:dyDescent="0.25">
      <c r="A36" s="7" t="s">
        <v>61</v>
      </c>
    </row>
    <row r="37" spans="1:1" hidden="1" x14ac:dyDescent="0.25">
      <c r="A37" s="7" t="s">
        <v>61</v>
      </c>
    </row>
    <row r="38" spans="1:1" hidden="1" x14ac:dyDescent="0.25">
      <c r="A38" s="7" t="s">
        <v>61</v>
      </c>
    </row>
    <row r="39" spans="1:1" hidden="1" x14ac:dyDescent="0.25">
      <c r="A39" s="7" t="s">
        <v>61</v>
      </c>
    </row>
    <row r="40" spans="1:1" hidden="1" x14ac:dyDescent="0.25">
      <c r="A40" s="7" t="s">
        <v>61</v>
      </c>
    </row>
    <row r="41" spans="1:1" hidden="1" x14ac:dyDescent="0.25">
      <c r="A41" s="7" t="s">
        <v>61</v>
      </c>
    </row>
    <row r="42" spans="1:1" hidden="1" x14ac:dyDescent="0.25">
      <c r="A42" s="7" t="s">
        <v>61</v>
      </c>
    </row>
    <row r="43" spans="1:1" hidden="1" x14ac:dyDescent="0.25">
      <c r="A43" s="7" t="s">
        <v>61</v>
      </c>
    </row>
    <row r="44" spans="1:1" hidden="1" x14ac:dyDescent="0.25">
      <c r="A44" s="7" t="s">
        <v>61</v>
      </c>
    </row>
    <row r="45" spans="1:1" hidden="1" x14ac:dyDescent="0.25">
      <c r="A45" s="7" t="s">
        <v>61</v>
      </c>
    </row>
    <row r="46" spans="1:1" hidden="1" x14ac:dyDescent="0.25">
      <c r="A46" s="7" t="s">
        <v>61</v>
      </c>
    </row>
    <row r="47" spans="1:1" hidden="1" x14ac:dyDescent="0.25">
      <c r="A47" s="7" t="s">
        <v>61</v>
      </c>
    </row>
    <row r="48" spans="1:1" hidden="1" x14ac:dyDescent="0.25">
      <c r="A48" s="7" t="s">
        <v>61</v>
      </c>
    </row>
    <row r="49" spans="1:20" hidden="1" x14ac:dyDescent="0.25">
      <c r="A49" s="7" t="s">
        <v>61</v>
      </c>
    </row>
    <row r="50" spans="1:20" hidden="1" x14ac:dyDescent="0.25">
      <c r="A50" s="7" t="s">
        <v>61</v>
      </c>
    </row>
    <row r="51" spans="1:20" hidden="1" x14ac:dyDescent="0.25">
      <c r="A51" s="7" t="s">
        <v>61</v>
      </c>
    </row>
    <row r="52" spans="1:20" hidden="1" x14ac:dyDescent="0.25">
      <c r="A52" s="7" t="s">
        <v>61</v>
      </c>
    </row>
    <row r="53" spans="1:20" hidden="1" x14ac:dyDescent="0.25">
      <c r="A53" s="7" t="s">
        <v>62</v>
      </c>
    </row>
    <row r="54" spans="1:20" hidden="1" x14ac:dyDescent="0.25">
      <c r="A54" s="7" t="s">
        <v>63</v>
      </c>
    </row>
    <row r="55" spans="1:20" hidden="1" x14ac:dyDescent="0.25">
      <c r="A55" s="7" t="s">
        <v>64</v>
      </c>
    </row>
    <row r="56" spans="1:20" hidden="1" x14ac:dyDescent="0.25">
      <c r="A56" s="7" t="s">
        <v>65</v>
      </c>
    </row>
    <row r="57" spans="1:20" x14ac:dyDescent="0.25">
      <c r="A57" s="7">
        <v>9</v>
      </c>
      <c r="B57" s="21" t="s">
        <v>66</v>
      </c>
      <c r="C57" s="21"/>
      <c r="D57" s="81" t="s">
        <v>67</v>
      </c>
      <c r="E57" s="82"/>
      <c r="F57" s="82"/>
      <c r="G57" s="82"/>
      <c r="H57" s="82"/>
      <c r="I57" s="22" t="s">
        <v>60</v>
      </c>
      <c r="J57" s="23">
        <v>1</v>
      </c>
      <c r="K57" s="24"/>
      <c r="L57" s="139"/>
      <c r="M57" s="147">
        <f>IF(AND(J57= "",K57= ""), 0, ROUND(ROUND(L57, 2) * ROUND(IF(K57="",J57,K57),  0), 2))</f>
        <v>0</v>
      </c>
      <c r="N57" s="7"/>
      <c r="P57" s="25">
        <v>0.2</v>
      </c>
      <c r="T57" s="7">
        <v>44</v>
      </c>
    </row>
    <row r="58" spans="1:20" hidden="1" x14ac:dyDescent="0.25">
      <c r="A58" s="7" t="s">
        <v>61</v>
      </c>
    </row>
    <row r="59" spans="1:20" hidden="1" x14ac:dyDescent="0.25">
      <c r="A59" s="7" t="s">
        <v>61</v>
      </c>
    </row>
    <row r="60" spans="1:20" hidden="1" x14ac:dyDescent="0.25">
      <c r="A60" s="7" t="s">
        <v>61</v>
      </c>
    </row>
    <row r="61" spans="1:20" hidden="1" x14ac:dyDescent="0.25">
      <c r="A61" s="7" t="s">
        <v>62</v>
      </c>
    </row>
    <row r="62" spans="1:20" hidden="1" x14ac:dyDescent="0.25">
      <c r="A62" s="7" t="s">
        <v>63</v>
      </c>
    </row>
    <row r="63" spans="1:20" hidden="1" x14ac:dyDescent="0.25">
      <c r="A63" s="7" t="s">
        <v>64</v>
      </c>
    </row>
    <row r="64" spans="1:20" hidden="1" x14ac:dyDescent="0.25">
      <c r="A64" s="7" t="s">
        <v>65</v>
      </c>
    </row>
    <row r="65" spans="1:20" x14ac:dyDescent="0.25">
      <c r="A65" s="7" t="s">
        <v>48</v>
      </c>
      <c r="B65" s="20"/>
      <c r="C65" s="20"/>
      <c r="D65" s="65"/>
      <c r="E65" s="65"/>
      <c r="F65" s="65"/>
      <c r="G65" s="65"/>
      <c r="H65" s="65"/>
      <c r="M65" s="145"/>
    </row>
    <row r="66" spans="1:20" x14ac:dyDescent="0.25">
      <c r="B66" s="20"/>
      <c r="C66" s="20"/>
      <c r="D66" s="68" t="s">
        <v>53</v>
      </c>
      <c r="E66" s="69"/>
      <c r="F66" s="69"/>
      <c r="G66" s="69"/>
      <c r="H66" s="69"/>
      <c r="I66" s="66"/>
      <c r="J66" s="66"/>
      <c r="K66" s="66"/>
      <c r="L66" s="66"/>
      <c r="M66" s="67"/>
    </row>
    <row r="67" spans="1:20" x14ac:dyDescent="0.25">
      <c r="B67" s="20"/>
      <c r="C67" s="20"/>
      <c r="D67" s="71"/>
      <c r="E67" s="46"/>
      <c r="F67" s="46"/>
      <c r="G67" s="46"/>
      <c r="H67" s="46"/>
      <c r="I67" s="46"/>
      <c r="J67" s="46"/>
      <c r="K67" s="46"/>
      <c r="L67" s="46"/>
      <c r="M67" s="70"/>
    </row>
    <row r="68" spans="1:20" x14ac:dyDescent="0.25">
      <c r="B68" s="20"/>
      <c r="C68" s="20"/>
      <c r="D68" s="74" t="s">
        <v>49</v>
      </c>
      <c r="E68" s="75"/>
      <c r="F68" s="75"/>
      <c r="G68" s="75"/>
      <c r="H68" s="75"/>
      <c r="I68" s="72">
        <f>SUMIF(N21:N65, IF(N20="","",N20), M21:M65)</f>
        <v>0</v>
      </c>
      <c r="J68" s="72"/>
      <c r="K68" s="72"/>
      <c r="L68" s="72"/>
      <c r="M68" s="73"/>
    </row>
    <row r="69" spans="1:20" hidden="1" x14ac:dyDescent="0.25">
      <c r="B69" s="20"/>
      <c r="C69" s="20"/>
      <c r="D69" s="78" t="s">
        <v>50</v>
      </c>
      <c r="E69" s="79"/>
      <c r="F69" s="79"/>
      <c r="G69" s="79"/>
      <c r="H69" s="79"/>
      <c r="I69" s="76">
        <f>ROUND(SUMIF(N21:N65, IF(N20="","",N20), M21:M65) * 0.2, 2)</f>
        <v>0</v>
      </c>
      <c r="J69" s="76"/>
      <c r="K69" s="76"/>
      <c r="L69" s="76"/>
      <c r="M69" s="77"/>
    </row>
    <row r="70" spans="1:20" hidden="1" x14ac:dyDescent="0.25">
      <c r="B70" s="20"/>
      <c r="C70" s="20"/>
      <c r="D70" s="74" t="s">
        <v>51</v>
      </c>
      <c r="E70" s="75"/>
      <c r="F70" s="75"/>
      <c r="G70" s="75"/>
      <c r="H70" s="75"/>
      <c r="I70" s="72">
        <f>SUM(I68:I69)</f>
        <v>0</v>
      </c>
      <c r="J70" s="72"/>
      <c r="K70" s="72"/>
      <c r="L70" s="72"/>
      <c r="M70" s="73"/>
    </row>
    <row r="71" spans="1:20" ht="15.75" customHeight="1" x14ac:dyDescent="0.25">
      <c r="A71" s="7">
        <v>4</v>
      </c>
      <c r="B71" s="18" t="s">
        <v>68</v>
      </c>
      <c r="C71" s="18"/>
      <c r="D71" s="64" t="s">
        <v>69</v>
      </c>
      <c r="E71" s="64"/>
      <c r="F71" s="64"/>
      <c r="G71" s="64"/>
      <c r="H71" s="64"/>
      <c r="I71" s="19"/>
      <c r="J71" s="19"/>
      <c r="K71" s="19"/>
      <c r="L71" s="138"/>
      <c r="M71" s="144"/>
      <c r="N71" s="7"/>
    </row>
    <row r="72" spans="1:20" x14ac:dyDescent="0.25">
      <c r="A72" s="7">
        <v>9</v>
      </c>
      <c r="B72" s="21" t="s">
        <v>70</v>
      </c>
      <c r="C72" s="21"/>
      <c r="D72" s="81" t="s">
        <v>71</v>
      </c>
      <c r="E72" s="82"/>
      <c r="F72" s="82"/>
      <c r="G72" s="82"/>
      <c r="H72" s="82"/>
      <c r="I72" s="22" t="s">
        <v>60</v>
      </c>
      <c r="J72" s="23">
        <v>1</v>
      </c>
      <c r="K72" s="24"/>
      <c r="L72" s="139"/>
      <c r="M72" s="147">
        <f>IF(AND(J72= "",K72= ""), 0, ROUND(ROUND(L72, 2) * ROUND(IF(K72="",J72,K72),  0), 2))</f>
        <v>0</v>
      </c>
      <c r="N72" s="7"/>
      <c r="P72" s="25">
        <v>0.2</v>
      </c>
      <c r="T72" s="7">
        <v>44</v>
      </c>
    </row>
    <row r="73" spans="1:20" hidden="1" x14ac:dyDescent="0.25">
      <c r="A73" s="7" t="s">
        <v>61</v>
      </c>
    </row>
    <row r="74" spans="1:20" hidden="1" x14ac:dyDescent="0.25">
      <c r="A74" s="7" t="s">
        <v>61</v>
      </c>
    </row>
    <row r="75" spans="1:20" hidden="1" x14ac:dyDescent="0.25">
      <c r="A75" s="7" t="s">
        <v>61</v>
      </c>
    </row>
    <row r="76" spans="1:20" hidden="1" x14ac:dyDescent="0.25">
      <c r="A76" s="7" t="s">
        <v>62</v>
      </c>
    </row>
    <row r="77" spans="1:20" hidden="1" x14ac:dyDescent="0.25">
      <c r="A77" s="7" t="s">
        <v>63</v>
      </c>
    </row>
    <row r="78" spans="1:20" hidden="1" x14ac:dyDescent="0.25">
      <c r="A78" s="7" t="s">
        <v>65</v>
      </c>
    </row>
    <row r="79" spans="1:20" x14ac:dyDescent="0.25">
      <c r="A79" s="7" t="s">
        <v>48</v>
      </c>
      <c r="B79" s="20"/>
      <c r="C79" s="20"/>
      <c r="D79" s="65"/>
      <c r="E79" s="65"/>
      <c r="F79" s="65"/>
      <c r="G79" s="65"/>
      <c r="H79" s="65"/>
      <c r="M79" s="145"/>
    </row>
    <row r="80" spans="1:20" x14ac:dyDescent="0.25">
      <c r="B80" s="20"/>
      <c r="C80" s="20"/>
      <c r="D80" s="68" t="s">
        <v>69</v>
      </c>
      <c r="E80" s="69"/>
      <c r="F80" s="69"/>
      <c r="G80" s="69"/>
      <c r="H80" s="69"/>
      <c r="I80" s="66"/>
      <c r="J80" s="66"/>
      <c r="K80" s="66"/>
      <c r="L80" s="66"/>
      <c r="M80" s="67"/>
    </row>
    <row r="81" spans="1:20" x14ac:dyDescent="0.25">
      <c r="B81" s="20"/>
      <c r="C81" s="20"/>
      <c r="D81" s="71"/>
      <c r="E81" s="46"/>
      <c r="F81" s="46"/>
      <c r="G81" s="46"/>
      <c r="H81" s="46"/>
      <c r="I81" s="46"/>
      <c r="J81" s="46"/>
      <c r="K81" s="46"/>
      <c r="L81" s="46"/>
      <c r="M81" s="70"/>
    </row>
    <row r="82" spans="1:20" x14ac:dyDescent="0.25">
      <c r="B82" s="20"/>
      <c r="C82" s="20"/>
      <c r="D82" s="74" t="s">
        <v>49</v>
      </c>
      <c r="E82" s="75"/>
      <c r="F82" s="75"/>
      <c r="G82" s="75"/>
      <c r="H82" s="75"/>
      <c r="I82" s="72">
        <f>SUMIF(N72:N79, IF(N71="","",N71), M72:M79)</f>
        <v>0</v>
      </c>
      <c r="J82" s="72"/>
      <c r="K82" s="72"/>
      <c r="L82" s="72"/>
      <c r="M82" s="73"/>
    </row>
    <row r="83" spans="1:20" hidden="1" x14ac:dyDescent="0.25">
      <c r="B83" s="20"/>
      <c r="C83" s="20"/>
      <c r="D83" s="78" t="s">
        <v>50</v>
      </c>
      <c r="E83" s="79"/>
      <c r="F83" s="79"/>
      <c r="G83" s="79"/>
      <c r="H83" s="79"/>
      <c r="I83" s="76">
        <f>ROUND(SUMIF(N72:N79, IF(N71="","",N71), M72:M79) * 0.2, 2)</f>
        <v>0</v>
      </c>
      <c r="J83" s="76"/>
      <c r="K83" s="76"/>
      <c r="L83" s="76"/>
      <c r="M83" s="77"/>
    </row>
    <row r="84" spans="1:20" hidden="1" x14ac:dyDescent="0.25">
      <c r="B84" s="20"/>
      <c r="C84" s="20"/>
      <c r="D84" s="74" t="s">
        <v>51</v>
      </c>
      <c r="E84" s="75"/>
      <c r="F84" s="75"/>
      <c r="G84" s="75"/>
      <c r="H84" s="75"/>
      <c r="I84" s="72">
        <f>SUM(I82:I83)</f>
        <v>0</v>
      </c>
      <c r="J84" s="72"/>
      <c r="K84" s="72"/>
      <c r="L84" s="72"/>
      <c r="M84" s="73"/>
    </row>
    <row r="85" spans="1:20" ht="15.75" customHeight="1" x14ac:dyDescent="0.25">
      <c r="A85" s="7">
        <v>4</v>
      </c>
      <c r="B85" s="18" t="s">
        <v>72</v>
      </c>
      <c r="C85" s="18"/>
      <c r="D85" s="64" t="s">
        <v>73</v>
      </c>
      <c r="E85" s="64"/>
      <c r="F85" s="64"/>
      <c r="G85" s="64"/>
      <c r="H85" s="64"/>
      <c r="I85" s="19"/>
      <c r="J85" s="19"/>
      <c r="K85" s="19"/>
      <c r="L85" s="138"/>
      <c r="M85" s="144"/>
      <c r="N85" s="7"/>
    </row>
    <row r="86" spans="1:20" hidden="1" x14ac:dyDescent="0.25">
      <c r="A86" s="7" t="s">
        <v>47</v>
      </c>
    </row>
    <row r="87" spans="1:20" hidden="1" x14ac:dyDescent="0.25">
      <c r="A87" s="7" t="s">
        <v>47</v>
      </c>
    </row>
    <row r="88" spans="1:20" hidden="1" x14ac:dyDescent="0.25">
      <c r="A88" s="7" t="s">
        <v>47</v>
      </c>
    </row>
    <row r="89" spans="1:20" x14ac:dyDescent="0.25">
      <c r="A89" s="7">
        <v>9</v>
      </c>
      <c r="B89" s="21" t="s">
        <v>74</v>
      </c>
      <c r="C89" s="21"/>
      <c r="D89" s="81" t="s">
        <v>75</v>
      </c>
      <c r="E89" s="82"/>
      <c r="F89" s="82"/>
      <c r="G89" s="82"/>
      <c r="H89" s="82"/>
      <c r="I89" s="22" t="s">
        <v>76</v>
      </c>
      <c r="J89" s="26">
        <v>41</v>
      </c>
      <c r="K89" s="27"/>
      <c r="L89" s="139"/>
      <c r="M89" s="147">
        <f>IF(AND(J89= "",K89= ""), 0, ROUND(ROUND(L89, 2) * ROUND(IF(K89="",J89,K89),  2), 2))</f>
        <v>0</v>
      </c>
      <c r="N89" s="7"/>
      <c r="P89" s="25">
        <v>0.2</v>
      </c>
      <c r="T89" s="7">
        <v>44</v>
      </c>
    </row>
    <row r="90" spans="1:20" hidden="1" x14ac:dyDescent="0.25">
      <c r="A90" s="7" t="s">
        <v>61</v>
      </c>
    </row>
    <row r="91" spans="1:20" hidden="1" x14ac:dyDescent="0.25">
      <c r="A91" s="7" t="s">
        <v>61</v>
      </c>
    </row>
    <row r="92" spans="1:20" hidden="1" x14ac:dyDescent="0.25">
      <c r="A92" s="7" t="s">
        <v>61</v>
      </c>
    </row>
    <row r="93" spans="1:20" hidden="1" x14ac:dyDescent="0.25">
      <c r="A93" s="7" t="s">
        <v>62</v>
      </c>
    </row>
    <row r="94" spans="1:20" hidden="1" x14ac:dyDescent="0.25">
      <c r="A94" s="7" t="s">
        <v>63</v>
      </c>
    </row>
    <row r="95" spans="1:20" hidden="1" x14ac:dyDescent="0.25">
      <c r="A95" s="7" t="s">
        <v>64</v>
      </c>
    </row>
    <row r="96" spans="1:20" hidden="1" x14ac:dyDescent="0.25">
      <c r="A96" s="7" t="s">
        <v>64</v>
      </c>
    </row>
    <row r="97" spans="1:20" hidden="1" x14ac:dyDescent="0.25">
      <c r="A97" s="7" t="s">
        <v>64</v>
      </c>
    </row>
    <row r="98" spans="1:20" hidden="1" x14ac:dyDescent="0.25">
      <c r="A98" s="7" t="s">
        <v>65</v>
      </c>
    </row>
    <row r="99" spans="1:20" ht="22.5" customHeight="1" x14ac:dyDescent="0.25">
      <c r="A99" s="7">
        <v>9</v>
      </c>
      <c r="B99" s="21" t="s">
        <v>77</v>
      </c>
      <c r="C99" s="21"/>
      <c r="D99" s="81" t="s">
        <v>78</v>
      </c>
      <c r="E99" s="82"/>
      <c r="F99" s="82"/>
      <c r="G99" s="82"/>
      <c r="H99" s="82"/>
      <c r="I99" s="22" t="s">
        <v>14</v>
      </c>
      <c r="J99" s="23">
        <v>10</v>
      </c>
      <c r="K99" s="24"/>
      <c r="L99" s="139"/>
      <c r="M99" s="147">
        <f>IF(AND(J99= "",K99= ""), 0, ROUND(ROUND(L99, 2) * ROUND(IF(K99="",J99,K99),  0), 2))</f>
        <v>0</v>
      </c>
      <c r="N99" s="7"/>
      <c r="P99" s="25">
        <v>0.2</v>
      </c>
      <c r="T99" s="7">
        <v>44</v>
      </c>
    </row>
    <row r="100" spans="1:20" hidden="1" x14ac:dyDescent="0.25">
      <c r="A100" s="7" t="s">
        <v>61</v>
      </c>
    </row>
    <row r="101" spans="1:20" hidden="1" x14ac:dyDescent="0.25">
      <c r="A101" s="7" t="s">
        <v>61</v>
      </c>
    </row>
    <row r="102" spans="1:20" hidden="1" x14ac:dyDescent="0.25">
      <c r="A102" s="7" t="s">
        <v>62</v>
      </c>
    </row>
    <row r="103" spans="1:20" hidden="1" x14ac:dyDescent="0.25">
      <c r="A103" s="7" t="s">
        <v>63</v>
      </c>
    </row>
    <row r="104" spans="1:20" hidden="1" x14ac:dyDescent="0.25">
      <c r="A104" s="7" t="s">
        <v>64</v>
      </c>
    </row>
    <row r="105" spans="1:20" hidden="1" x14ac:dyDescent="0.25">
      <c r="A105" s="7" t="s">
        <v>64</v>
      </c>
    </row>
    <row r="106" spans="1:20" hidden="1" x14ac:dyDescent="0.25">
      <c r="A106" s="7" t="s">
        <v>64</v>
      </c>
    </row>
    <row r="107" spans="1:20" hidden="1" x14ac:dyDescent="0.25">
      <c r="A107" s="7" t="s">
        <v>65</v>
      </c>
    </row>
    <row r="108" spans="1:20" x14ac:dyDescent="0.25">
      <c r="A108" s="7" t="s">
        <v>48</v>
      </c>
      <c r="B108" s="20"/>
      <c r="C108" s="20"/>
      <c r="D108" s="65"/>
      <c r="E108" s="65"/>
      <c r="F108" s="65"/>
      <c r="G108" s="65"/>
      <c r="H108" s="65"/>
      <c r="M108" s="145"/>
    </row>
    <row r="109" spans="1:20" x14ac:dyDescent="0.25">
      <c r="B109" s="20"/>
      <c r="C109" s="20"/>
      <c r="D109" s="68" t="s">
        <v>73</v>
      </c>
      <c r="E109" s="69"/>
      <c r="F109" s="69"/>
      <c r="G109" s="69"/>
      <c r="H109" s="69"/>
      <c r="I109" s="66"/>
      <c r="J109" s="66"/>
      <c r="K109" s="66"/>
      <c r="L109" s="66"/>
      <c r="M109" s="67"/>
    </row>
    <row r="110" spans="1:20" x14ac:dyDescent="0.25">
      <c r="B110" s="20"/>
      <c r="C110" s="20"/>
      <c r="D110" s="71"/>
      <c r="E110" s="46"/>
      <c r="F110" s="46"/>
      <c r="G110" s="46"/>
      <c r="H110" s="46"/>
      <c r="I110" s="46"/>
      <c r="J110" s="46"/>
      <c r="K110" s="46"/>
      <c r="L110" s="46"/>
      <c r="M110" s="70"/>
    </row>
    <row r="111" spans="1:20" x14ac:dyDescent="0.25">
      <c r="B111" s="20"/>
      <c r="C111" s="20"/>
      <c r="D111" s="74" t="s">
        <v>49</v>
      </c>
      <c r="E111" s="75"/>
      <c r="F111" s="75"/>
      <c r="G111" s="75"/>
      <c r="H111" s="75"/>
      <c r="I111" s="72">
        <f>SUMIF(N86:N108, IF(N85="","",N85), M86:M108)</f>
        <v>0</v>
      </c>
      <c r="J111" s="72"/>
      <c r="K111" s="72"/>
      <c r="L111" s="72"/>
      <c r="M111" s="73"/>
    </row>
    <row r="112" spans="1:20" hidden="1" x14ac:dyDescent="0.25">
      <c r="B112" s="20"/>
      <c r="C112" s="20"/>
      <c r="D112" s="78" t="s">
        <v>50</v>
      </c>
      <c r="E112" s="79"/>
      <c r="F112" s="79"/>
      <c r="G112" s="79"/>
      <c r="H112" s="79"/>
      <c r="I112" s="76">
        <f>ROUND(SUMIF(N86:N108, IF(N85="","",N85), M86:M108) * 0.2, 2)</f>
        <v>0</v>
      </c>
      <c r="J112" s="76"/>
      <c r="K112" s="76"/>
      <c r="L112" s="76"/>
      <c r="M112" s="77"/>
    </row>
    <row r="113" spans="1:20" hidden="1" x14ac:dyDescent="0.25">
      <c r="B113" s="20"/>
      <c r="C113" s="20"/>
      <c r="D113" s="74" t="s">
        <v>51</v>
      </c>
      <c r="E113" s="75"/>
      <c r="F113" s="75"/>
      <c r="G113" s="75"/>
      <c r="H113" s="75"/>
      <c r="I113" s="72">
        <f>SUM(I111:I112)</f>
        <v>0</v>
      </c>
      <c r="J113" s="72"/>
      <c r="K113" s="72"/>
      <c r="L113" s="72"/>
      <c r="M113" s="73"/>
    </row>
    <row r="114" spans="1:20" ht="15.75" customHeight="1" x14ac:dyDescent="0.25">
      <c r="A114" s="7">
        <v>4</v>
      </c>
      <c r="B114" s="18" t="s">
        <v>79</v>
      </c>
      <c r="C114" s="18"/>
      <c r="D114" s="64" t="s">
        <v>80</v>
      </c>
      <c r="E114" s="64"/>
      <c r="F114" s="64"/>
      <c r="G114" s="64"/>
      <c r="H114" s="64"/>
      <c r="I114" s="19"/>
      <c r="J114" s="19"/>
      <c r="K114" s="19"/>
      <c r="L114" s="138"/>
      <c r="M114" s="144"/>
      <c r="N114" s="7"/>
    </row>
    <row r="115" spans="1:20" hidden="1" x14ac:dyDescent="0.25">
      <c r="A115" s="7" t="s">
        <v>47</v>
      </c>
    </row>
    <row r="116" spans="1:20" hidden="1" x14ac:dyDescent="0.25">
      <c r="A116" s="28" t="s">
        <v>81</v>
      </c>
    </row>
    <row r="117" spans="1:20" x14ac:dyDescent="0.25">
      <c r="A117" s="7">
        <v>9</v>
      </c>
      <c r="B117" s="21" t="s">
        <v>82</v>
      </c>
      <c r="C117" s="21"/>
      <c r="D117" s="81" t="s">
        <v>83</v>
      </c>
      <c r="E117" s="82"/>
      <c r="F117" s="82"/>
      <c r="G117" s="82"/>
      <c r="H117" s="82"/>
      <c r="I117" s="22" t="s">
        <v>84</v>
      </c>
      <c r="J117" s="23">
        <v>1</v>
      </c>
      <c r="K117" s="24"/>
      <c r="L117" s="139"/>
      <c r="M117" s="147">
        <f>IF(AND(J117= "",K117= ""), 0, ROUND(ROUND(L117, 2) * ROUND(IF(K117="",J117,K117),  0), 2))</f>
        <v>0</v>
      </c>
      <c r="N117" s="7"/>
      <c r="P117" s="25">
        <v>0.2</v>
      </c>
      <c r="T117" s="7">
        <v>44</v>
      </c>
    </row>
    <row r="118" spans="1:20" hidden="1" x14ac:dyDescent="0.25">
      <c r="A118" s="7" t="s">
        <v>61</v>
      </c>
    </row>
    <row r="119" spans="1:20" hidden="1" x14ac:dyDescent="0.25">
      <c r="A119" s="7" t="s">
        <v>61</v>
      </c>
    </row>
    <row r="120" spans="1:20" hidden="1" x14ac:dyDescent="0.25">
      <c r="A120" s="7" t="s">
        <v>61</v>
      </c>
    </row>
    <row r="121" spans="1:20" hidden="1" x14ac:dyDescent="0.25">
      <c r="A121" s="7" t="s">
        <v>61</v>
      </c>
    </row>
    <row r="122" spans="1:20" hidden="1" x14ac:dyDescent="0.25">
      <c r="A122" s="7" t="s">
        <v>61</v>
      </c>
    </row>
    <row r="123" spans="1:20" hidden="1" x14ac:dyDescent="0.25">
      <c r="A123" s="28" t="s">
        <v>85</v>
      </c>
    </row>
    <row r="124" spans="1:20" hidden="1" x14ac:dyDescent="0.25">
      <c r="A124" s="7" t="s">
        <v>62</v>
      </c>
    </row>
    <row r="125" spans="1:20" hidden="1" x14ac:dyDescent="0.25">
      <c r="A125" s="7" t="s">
        <v>63</v>
      </c>
    </row>
    <row r="126" spans="1:20" hidden="1" x14ac:dyDescent="0.25">
      <c r="A126" s="7" t="s">
        <v>65</v>
      </c>
    </row>
    <row r="127" spans="1:20" x14ac:dyDescent="0.25">
      <c r="A127" s="7">
        <v>8</v>
      </c>
      <c r="B127" s="21" t="s">
        <v>86</v>
      </c>
      <c r="C127" s="21"/>
      <c r="D127" s="80" t="s">
        <v>87</v>
      </c>
      <c r="E127" s="80"/>
      <c r="F127" s="80"/>
      <c r="G127" s="80"/>
      <c r="H127" s="80"/>
      <c r="M127" s="146"/>
      <c r="N127" s="7"/>
    </row>
    <row r="128" spans="1:20" hidden="1" x14ac:dyDescent="0.25">
      <c r="A128" s="7" t="s">
        <v>56</v>
      </c>
    </row>
    <row r="129" spans="1:20" hidden="1" x14ac:dyDescent="0.25">
      <c r="A129" s="7" t="s">
        <v>57</v>
      </c>
    </row>
    <row r="130" spans="1:20" x14ac:dyDescent="0.25">
      <c r="A130" s="7">
        <v>8</v>
      </c>
      <c r="B130" s="21" t="s">
        <v>88</v>
      </c>
      <c r="C130" s="21"/>
      <c r="D130" s="80" t="s">
        <v>89</v>
      </c>
      <c r="E130" s="80"/>
      <c r="F130" s="80"/>
      <c r="G130" s="80"/>
      <c r="H130" s="80"/>
      <c r="M130" s="146"/>
      <c r="N130" s="7"/>
    </row>
    <row r="131" spans="1:20" hidden="1" x14ac:dyDescent="0.25">
      <c r="A131" s="7" t="s">
        <v>57</v>
      </c>
    </row>
    <row r="132" spans="1:20" ht="22.5" customHeight="1" x14ac:dyDescent="0.25">
      <c r="A132" s="7">
        <v>9</v>
      </c>
      <c r="B132" s="21" t="s">
        <v>90</v>
      </c>
      <c r="C132" s="21"/>
      <c r="D132" s="81" t="s">
        <v>91</v>
      </c>
      <c r="E132" s="82"/>
      <c r="F132" s="82"/>
      <c r="G132" s="82"/>
      <c r="H132" s="82"/>
      <c r="I132" s="22" t="s">
        <v>14</v>
      </c>
      <c r="J132" s="23">
        <v>3</v>
      </c>
      <c r="K132" s="24"/>
      <c r="L132" s="139"/>
      <c r="M132" s="147">
        <f>IF(AND(J132= "",K132= ""), 0, ROUND(ROUND(L132, 2) * ROUND(IF(K132="",J132,K132),  0), 2))</f>
        <v>0</v>
      </c>
      <c r="N132" s="7"/>
      <c r="P132" s="25">
        <v>0.2</v>
      </c>
      <c r="T132" s="7">
        <v>44</v>
      </c>
    </row>
    <row r="133" spans="1:20" hidden="1" x14ac:dyDescent="0.25">
      <c r="A133" s="7" t="s">
        <v>61</v>
      </c>
    </row>
    <row r="134" spans="1:20" hidden="1" x14ac:dyDescent="0.25">
      <c r="A134" s="7" t="s">
        <v>61</v>
      </c>
    </row>
    <row r="135" spans="1:20" hidden="1" x14ac:dyDescent="0.25">
      <c r="A135" s="7" t="s">
        <v>62</v>
      </c>
    </row>
    <row r="136" spans="1:20" hidden="1" x14ac:dyDescent="0.25">
      <c r="A136" s="7" t="s">
        <v>63</v>
      </c>
    </row>
    <row r="137" spans="1:20" hidden="1" x14ac:dyDescent="0.25">
      <c r="A137" s="7" t="s">
        <v>65</v>
      </c>
    </row>
    <row r="138" spans="1:20" ht="22.5" customHeight="1" x14ac:dyDescent="0.25">
      <c r="A138" s="7">
        <v>9</v>
      </c>
      <c r="B138" s="21" t="s">
        <v>92</v>
      </c>
      <c r="C138" s="21"/>
      <c r="D138" s="81" t="s">
        <v>93</v>
      </c>
      <c r="E138" s="82"/>
      <c r="F138" s="82"/>
      <c r="G138" s="82"/>
      <c r="H138" s="82"/>
      <c r="I138" s="22" t="s">
        <v>14</v>
      </c>
      <c r="J138" s="23">
        <v>1</v>
      </c>
      <c r="K138" s="24"/>
      <c r="L138" s="139"/>
      <c r="M138" s="147">
        <f>IF(AND(J138= "",K138= ""), 0, ROUND(ROUND(L138, 2) * ROUND(IF(K138="",J138,K138),  0), 2))</f>
        <v>0</v>
      </c>
      <c r="N138" s="7"/>
      <c r="P138" s="25">
        <v>0.2</v>
      </c>
      <c r="T138" s="7">
        <v>44</v>
      </c>
    </row>
    <row r="139" spans="1:20" hidden="1" x14ac:dyDescent="0.25">
      <c r="A139" s="7" t="s">
        <v>61</v>
      </c>
    </row>
    <row r="140" spans="1:20" hidden="1" x14ac:dyDescent="0.25">
      <c r="A140" s="7" t="s">
        <v>61</v>
      </c>
    </row>
    <row r="141" spans="1:20" hidden="1" x14ac:dyDescent="0.25">
      <c r="A141" s="7" t="s">
        <v>62</v>
      </c>
    </row>
    <row r="142" spans="1:20" hidden="1" x14ac:dyDescent="0.25">
      <c r="A142" s="7" t="s">
        <v>63</v>
      </c>
    </row>
    <row r="143" spans="1:20" hidden="1" x14ac:dyDescent="0.25">
      <c r="A143" s="7" t="s">
        <v>65</v>
      </c>
    </row>
    <row r="144" spans="1:20" ht="22.5" customHeight="1" x14ac:dyDescent="0.25">
      <c r="A144" s="7">
        <v>9</v>
      </c>
      <c r="B144" s="21" t="s">
        <v>94</v>
      </c>
      <c r="C144" s="21"/>
      <c r="D144" s="81" t="s">
        <v>95</v>
      </c>
      <c r="E144" s="82"/>
      <c r="F144" s="82"/>
      <c r="G144" s="82"/>
      <c r="H144" s="82"/>
      <c r="I144" s="22" t="s">
        <v>14</v>
      </c>
      <c r="J144" s="23">
        <v>1</v>
      </c>
      <c r="K144" s="24"/>
      <c r="L144" s="139"/>
      <c r="M144" s="147">
        <f>IF(AND(J144= "",K144= ""), 0, ROUND(ROUND(L144, 2) * ROUND(IF(K144="",J144,K144),  0), 2))</f>
        <v>0</v>
      </c>
      <c r="N144" s="7"/>
      <c r="P144" s="25">
        <v>0.2</v>
      </c>
      <c r="T144" s="7">
        <v>44</v>
      </c>
    </row>
    <row r="145" spans="1:20" hidden="1" x14ac:dyDescent="0.25">
      <c r="A145" s="7" t="s">
        <v>61</v>
      </c>
    </row>
    <row r="146" spans="1:20" hidden="1" x14ac:dyDescent="0.25">
      <c r="A146" s="7" t="s">
        <v>61</v>
      </c>
    </row>
    <row r="147" spans="1:20" hidden="1" x14ac:dyDescent="0.25">
      <c r="A147" s="7" t="s">
        <v>62</v>
      </c>
    </row>
    <row r="148" spans="1:20" hidden="1" x14ac:dyDescent="0.25">
      <c r="A148" s="7" t="s">
        <v>63</v>
      </c>
    </row>
    <row r="149" spans="1:20" hidden="1" x14ac:dyDescent="0.25">
      <c r="A149" s="7" t="s">
        <v>65</v>
      </c>
    </row>
    <row r="150" spans="1:20" x14ac:dyDescent="0.25">
      <c r="A150" s="7">
        <v>9</v>
      </c>
      <c r="B150" s="21" t="s">
        <v>96</v>
      </c>
      <c r="C150" s="21"/>
      <c r="D150" s="81" t="s">
        <v>97</v>
      </c>
      <c r="E150" s="82"/>
      <c r="F150" s="82"/>
      <c r="G150" s="82"/>
      <c r="H150" s="82"/>
      <c r="I150" s="22" t="s">
        <v>84</v>
      </c>
      <c r="J150" s="23">
        <v>1</v>
      </c>
      <c r="K150" s="24"/>
      <c r="L150" s="139"/>
      <c r="M150" s="147">
        <f>IF(AND(J150= "",K150= ""), 0, ROUND(ROUND(L150, 2) * ROUND(IF(K150="",J150,K150),  0), 2))</f>
        <v>0</v>
      </c>
      <c r="N150" s="7"/>
      <c r="P150" s="25">
        <v>0.2</v>
      </c>
      <c r="T150" s="7">
        <v>44</v>
      </c>
    </row>
    <row r="151" spans="1:20" hidden="1" x14ac:dyDescent="0.25">
      <c r="A151" s="7" t="s">
        <v>61</v>
      </c>
    </row>
    <row r="152" spans="1:20" hidden="1" x14ac:dyDescent="0.25">
      <c r="A152" s="7" t="s">
        <v>62</v>
      </c>
    </row>
    <row r="153" spans="1:20" hidden="1" x14ac:dyDescent="0.25">
      <c r="A153" s="7" t="s">
        <v>63</v>
      </c>
    </row>
    <row r="154" spans="1:20" hidden="1" x14ac:dyDescent="0.25">
      <c r="A154" s="7" t="s">
        <v>65</v>
      </c>
    </row>
    <row r="155" spans="1:20" x14ac:dyDescent="0.25">
      <c r="A155" s="7">
        <v>8</v>
      </c>
      <c r="B155" s="21" t="s">
        <v>98</v>
      </c>
      <c r="C155" s="21"/>
      <c r="D155" s="80" t="s">
        <v>99</v>
      </c>
      <c r="E155" s="80"/>
      <c r="F155" s="80"/>
      <c r="G155" s="80"/>
      <c r="H155" s="80"/>
      <c r="M155" s="146"/>
      <c r="N155" s="7"/>
    </row>
    <row r="156" spans="1:20" hidden="1" x14ac:dyDescent="0.25">
      <c r="A156" s="7" t="s">
        <v>56</v>
      </c>
    </row>
    <row r="157" spans="1:20" hidden="1" x14ac:dyDescent="0.25">
      <c r="A157" s="7" t="s">
        <v>56</v>
      </c>
    </row>
    <row r="158" spans="1:20" hidden="1" x14ac:dyDescent="0.25">
      <c r="A158" s="7" t="s">
        <v>56</v>
      </c>
    </row>
    <row r="159" spans="1:20" x14ac:dyDescent="0.25">
      <c r="A159" s="7">
        <v>9</v>
      </c>
      <c r="B159" s="21" t="s">
        <v>100</v>
      </c>
      <c r="C159" s="21"/>
      <c r="D159" s="81" t="s">
        <v>101</v>
      </c>
      <c r="E159" s="82"/>
      <c r="F159" s="82"/>
      <c r="G159" s="82"/>
      <c r="H159" s="82"/>
      <c r="I159" s="22" t="s">
        <v>14</v>
      </c>
      <c r="J159" s="23">
        <v>1</v>
      </c>
      <c r="K159" s="24"/>
      <c r="L159" s="139"/>
      <c r="M159" s="147">
        <f>IF(AND(J159= "",K159= ""), 0, ROUND(ROUND(L159, 2) * ROUND(IF(K159="",J159,K159),  0), 2))</f>
        <v>0</v>
      </c>
      <c r="N159" s="7"/>
      <c r="P159" s="25">
        <v>0.2</v>
      </c>
      <c r="T159" s="7">
        <v>44</v>
      </c>
    </row>
    <row r="160" spans="1:20" hidden="1" x14ac:dyDescent="0.25">
      <c r="A160" s="7" t="s">
        <v>61</v>
      </c>
    </row>
    <row r="161" spans="1:20" hidden="1" x14ac:dyDescent="0.25">
      <c r="A161" s="7" t="s">
        <v>61</v>
      </c>
    </row>
    <row r="162" spans="1:20" hidden="1" x14ac:dyDescent="0.25">
      <c r="A162" s="7" t="s">
        <v>62</v>
      </c>
    </row>
    <row r="163" spans="1:20" hidden="1" x14ac:dyDescent="0.25">
      <c r="A163" s="7" t="s">
        <v>63</v>
      </c>
    </row>
    <row r="164" spans="1:20" hidden="1" x14ac:dyDescent="0.25">
      <c r="A164" s="7" t="s">
        <v>65</v>
      </c>
    </row>
    <row r="165" spans="1:20" x14ac:dyDescent="0.25">
      <c r="A165" s="7">
        <v>9</v>
      </c>
      <c r="B165" s="21" t="s">
        <v>102</v>
      </c>
      <c r="C165" s="21"/>
      <c r="D165" s="81" t="s">
        <v>103</v>
      </c>
      <c r="E165" s="82"/>
      <c r="F165" s="82"/>
      <c r="G165" s="82"/>
      <c r="H165" s="82"/>
      <c r="I165" s="22" t="s">
        <v>14</v>
      </c>
      <c r="J165" s="23">
        <v>2</v>
      </c>
      <c r="K165" s="24"/>
      <c r="L165" s="139"/>
      <c r="M165" s="147">
        <f>IF(AND(J165= "",K165= ""), 0, ROUND(ROUND(L165, 2) * ROUND(IF(K165="",J165,K165),  0), 2))</f>
        <v>0</v>
      </c>
      <c r="N165" s="7"/>
      <c r="P165" s="25">
        <v>0.2</v>
      </c>
      <c r="T165" s="7">
        <v>44</v>
      </c>
    </row>
    <row r="166" spans="1:20" hidden="1" x14ac:dyDescent="0.25">
      <c r="A166" s="7" t="s">
        <v>61</v>
      </c>
    </row>
    <row r="167" spans="1:20" hidden="1" x14ac:dyDescent="0.25">
      <c r="A167" s="7" t="s">
        <v>61</v>
      </c>
    </row>
    <row r="168" spans="1:20" hidden="1" x14ac:dyDescent="0.25">
      <c r="A168" s="7" t="s">
        <v>62</v>
      </c>
    </row>
    <row r="169" spans="1:20" hidden="1" x14ac:dyDescent="0.25">
      <c r="A169" s="7" t="s">
        <v>63</v>
      </c>
    </row>
    <row r="170" spans="1:20" hidden="1" x14ac:dyDescent="0.25">
      <c r="A170" s="7" t="s">
        <v>65</v>
      </c>
    </row>
    <row r="171" spans="1:20" x14ac:dyDescent="0.25">
      <c r="A171" s="7">
        <v>9</v>
      </c>
      <c r="B171" s="21" t="s">
        <v>104</v>
      </c>
      <c r="C171" s="21"/>
      <c r="D171" s="81" t="s">
        <v>97</v>
      </c>
      <c r="E171" s="82"/>
      <c r="F171" s="82"/>
      <c r="G171" s="82"/>
      <c r="H171" s="82"/>
      <c r="I171" s="22" t="s">
        <v>84</v>
      </c>
      <c r="J171" s="23">
        <v>1</v>
      </c>
      <c r="K171" s="24"/>
      <c r="L171" s="139"/>
      <c r="M171" s="147">
        <f>IF(AND(J171= "",K171= ""), 0, ROUND(ROUND(L171, 2) * ROUND(IF(K171="",J171,K171),  0), 2))</f>
        <v>0</v>
      </c>
      <c r="N171" s="7"/>
      <c r="P171" s="25">
        <v>0.2</v>
      </c>
      <c r="T171" s="7">
        <v>44</v>
      </c>
    </row>
    <row r="172" spans="1:20" hidden="1" x14ac:dyDescent="0.25">
      <c r="A172" s="7" t="s">
        <v>61</v>
      </c>
    </row>
    <row r="173" spans="1:20" hidden="1" x14ac:dyDescent="0.25">
      <c r="A173" s="7" t="s">
        <v>62</v>
      </c>
    </row>
    <row r="174" spans="1:20" hidden="1" x14ac:dyDescent="0.25">
      <c r="A174" s="7" t="s">
        <v>63</v>
      </c>
    </row>
    <row r="175" spans="1:20" hidden="1" x14ac:dyDescent="0.25">
      <c r="A175" s="7" t="s">
        <v>65</v>
      </c>
    </row>
    <row r="176" spans="1:20" hidden="1" x14ac:dyDescent="0.25">
      <c r="A176" s="7" t="s">
        <v>57</v>
      </c>
    </row>
    <row r="177" spans="1:20" x14ac:dyDescent="0.25">
      <c r="A177" s="7" t="s">
        <v>48</v>
      </c>
      <c r="B177" s="20"/>
      <c r="C177" s="20"/>
      <c r="D177" s="65"/>
      <c r="E177" s="65"/>
      <c r="F177" s="65"/>
      <c r="G177" s="65"/>
      <c r="H177" s="65"/>
      <c r="M177" s="145"/>
    </row>
    <row r="178" spans="1:20" x14ac:dyDescent="0.25">
      <c r="B178" s="20"/>
      <c r="C178" s="20"/>
      <c r="D178" s="68" t="s">
        <v>80</v>
      </c>
      <c r="E178" s="69"/>
      <c r="F178" s="69"/>
      <c r="G178" s="69"/>
      <c r="H178" s="69"/>
      <c r="I178" s="66"/>
      <c r="J178" s="66"/>
      <c r="K178" s="66"/>
      <c r="L178" s="66"/>
      <c r="M178" s="67"/>
    </row>
    <row r="179" spans="1:20" x14ac:dyDescent="0.25">
      <c r="B179" s="20"/>
      <c r="C179" s="20"/>
      <c r="D179" s="71"/>
      <c r="E179" s="46"/>
      <c r="F179" s="46"/>
      <c r="G179" s="46"/>
      <c r="H179" s="46"/>
      <c r="I179" s="46"/>
      <c r="J179" s="46"/>
      <c r="K179" s="46"/>
      <c r="L179" s="46"/>
      <c r="M179" s="70"/>
    </row>
    <row r="180" spans="1:20" x14ac:dyDescent="0.25">
      <c r="B180" s="20"/>
      <c r="C180" s="20"/>
      <c r="D180" s="74" t="s">
        <v>49</v>
      </c>
      <c r="E180" s="75"/>
      <c r="F180" s="75"/>
      <c r="G180" s="75"/>
      <c r="H180" s="75"/>
      <c r="I180" s="72">
        <f>SUMIF(N115:N177, IF(N114="","",N114), M115:M177)</f>
        <v>0</v>
      </c>
      <c r="J180" s="72"/>
      <c r="K180" s="72"/>
      <c r="L180" s="72"/>
      <c r="M180" s="73"/>
    </row>
    <row r="181" spans="1:20" hidden="1" x14ac:dyDescent="0.25">
      <c r="B181" s="20"/>
      <c r="C181" s="20"/>
      <c r="D181" s="78" t="s">
        <v>50</v>
      </c>
      <c r="E181" s="79"/>
      <c r="F181" s="79"/>
      <c r="G181" s="79"/>
      <c r="H181" s="79"/>
      <c r="I181" s="76">
        <f>ROUND(SUMIF(N115:N177, IF(N114="","",N114), M115:M177) * 0.2, 2)</f>
        <v>0</v>
      </c>
      <c r="J181" s="76"/>
      <c r="K181" s="76"/>
      <c r="L181" s="76"/>
      <c r="M181" s="77"/>
    </row>
    <row r="182" spans="1:20" hidden="1" x14ac:dyDescent="0.25">
      <c r="B182" s="20"/>
      <c r="C182" s="20"/>
      <c r="D182" s="74" t="s">
        <v>51</v>
      </c>
      <c r="E182" s="75"/>
      <c r="F182" s="75"/>
      <c r="G182" s="75"/>
      <c r="H182" s="75"/>
      <c r="I182" s="72">
        <f>SUM(I180:I181)</f>
        <v>0</v>
      </c>
      <c r="J182" s="72"/>
      <c r="K182" s="72"/>
      <c r="L182" s="72"/>
      <c r="M182" s="73"/>
    </row>
    <row r="183" spans="1:20" ht="31.5" customHeight="1" x14ac:dyDescent="0.25">
      <c r="A183" s="7">
        <v>4</v>
      </c>
      <c r="B183" s="18" t="s">
        <v>105</v>
      </c>
      <c r="C183" s="18"/>
      <c r="D183" s="64" t="s">
        <v>106</v>
      </c>
      <c r="E183" s="64"/>
      <c r="F183" s="64"/>
      <c r="G183" s="64"/>
      <c r="H183" s="64"/>
      <c r="I183" s="19"/>
      <c r="J183" s="19"/>
      <c r="K183" s="19"/>
      <c r="L183" s="138"/>
      <c r="M183" s="144"/>
      <c r="N183" s="7"/>
    </row>
    <row r="184" spans="1:20" ht="22.5" customHeight="1" x14ac:dyDescent="0.25">
      <c r="A184" s="7">
        <v>9</v>
      </c>
      <c r="B184" s="21" t="s">
        <v>107</v>
      </c>
      <c r="C184" s="21"/>
      <c r="D184" s="81" t="s">
        <v>108</v>
      </c>
      <c r="E184" s="82"/>
      <c r="F184" s="82"/>
      <c r="G184" s="82"/>
      <c r="H184" s="82"/>
      <c r="I184" s="22" t="s">
        <v>84</v>
      </c>
      <c r="J184" s="23">
        <v>1</v>
      </c>
      <c r="K184" s="24"/>
      <c r="L184" s="139"/>
      <c r="M184" s="147">
        <f>IF(AND(J184= "",K184= ""), 0, ROUND(ROUND(L184, 2) * ROUND(IF(K184="",J184,K184),  0), 2))</f>
        <v>0</v>
      </c>
      <c r="N184" s="7"/>
      <c r="P184" s="25">
        <v>0.2</v>
      </c>
      <c r="T184" s="7">
        <v>44</v>
      </c>
    </row>
    <row r="185" spans="1:20" hidden="1" x14ac:dyDescent="0.25">
      <c r="A185" s="7" t="s">
        <v>61</v>
      </c>
    </row>
    <row r="186" spans="1:20" hidden="1" x14ac:dyDescent="0.25">
      <c r="A186" s="7" t="s">
        <v>61</v>
      </c>
    </row>
    <row r="187" spans="1:20" hidden="1" x14ac:dyDescent="0.25">
      <c r="A187" s="7" t="s">
        <v>61</v>
      </c>
    </row>
    <row r="188" spans="1:20" hidden="1" x14ac:dyDescent="0.25">
      <c r="A188" s="7" t="s">
        <v>62</v>
      </c>
    </row>
    <row r="189" spans="1:20" hidden="1" x14ac:dyDescent="0.25">
      <c r="A189" s="7" t="s">
        <v>63</v>
      </c>
    </row>
    <row r="190" spans="1:20" hidden="1" x14ac:dyDescent="0.25">
      <c r="A190" s="7" t="s">
        <v>65</v>
      </c>
    </row>
    <row r="191" spans="1:20" x14ac:dyDescent="0.25">
      <c r="A191" s="7">
        <v>9</v>
      </c>
      <c r="B191" s="21" t="s">
        <v>109</v>
      </c>
      <c r="C191" s="21"/>
      <c r="D191" s="81" t="s">
        <v>110</v>
      </c>
      <c r="E191" s="82"/>
      <c r="F191" s="82"/>
      <c r="G191" s="82"/>
      <c r="H191" s="82"/>
      <c r="I191" s="22" t="s">
        <v>60</v>
      </c>
      <c r="J191" s="23">
        <v>-1</v>
      </c>
      <c r="K191" s="24"/>
      <c r="L191" s="139"/>
      <c r="M191" s="147">
        <f>IF(AND(J191= "",K191= ""), 0, ROUND(ROUND(L191, 2) * ROUND(IF(K191="",J191,K191),  0), 2))</f>
        <v>0</v>
      </c>
      <c r="N191" s="7"/>
      <c r="P191" s="25">
        <v>0.2</v>
      </c>
      <c r="T191" s="7">
        <v>44</v>
      </c>
    </row>
    <row r="192" spans="1:20" hidden="1" x14ac:dyDescent="0.25">
      <c r="A192" s="7" t="s">
        <v>61</v>
      </c>
    </row>
    <row r="193" spans="1:20" hidden="1" x14ac:dyDescent="0.25">
      <c r="A193" s="28" t="s">
        <v>85</v>
      </c>
    </row>
    <row r="194" spans="1:20" hidden="1" x14ac:dyDescent="0.25">
      <c r="A194" s="7" t="s">
        <v>62</v>
      </c>
    </row>
    <row r="195" spans="1:20" hidden="1" x14ac:dyDescent="0.25">
      <c r="A195" s="7" t="s">
        <v>63</v>
      </c>
    </row>
    <row r="196" spans="1:20" hidden="1" x14ac:dyDescent="0.25">
      <c r="A196" s="7" t="s">
        <v>65</v>
      </c>
    </row>
    <row r="197" spans="1:20" x14ac:dyDescent="0.25">
      <c r="A197" s="7">
        <v>9</v>
      </c>
      <c r="B197" s="21" t="s">
        <v>111</v>
      </c>
      <c r="C197" s="21"/>
      <c r="D197" s="81" t="s">
        <v>112</v>
      </c>
      <c r="E197" s="82"/>
      <c r="F197" s="82"/>
      <c r="G197" s="82"/>
      <c r="H197" s="82"/>
      <c r="I197" s="22" t="s">
        <v>14</v>
      </c>
      <c r="J197" s="23">
        <v>2</v>
      </c>
      <c r="K197" s="24"/>
      <c r="L197" s="139"/>
      <c r="M197" s="147">
        <f>IF(AND(J197= "",K197= ""), 0, ROUND(ROUND(L197, 2) * ROUND(IF(K197="",J197,K197),  0), 2))</f>
        <v>0</v>
      </c>
      <c r="N197" s="7"/>
      <c r="P197" s="25">
        <v>0.2</v>
      </c>
      <c r="T197" s="7">
        <v>44</v>
      </c>
    </row>
    <row r="198" spans="1:20" hidden="1" x14ac:dyDescent="0.25">
      <c r="A198" s="7" t="s">
        <v>61</v>
      </c>
    </row>
    <row r="199" spans="1:20" hidden="1" x14ac:dyDescent="0.25">
      <c r="A199" s="7" t="s">
        <v>61</v>
      </c>
    </row>
    <row r="200" spans="1:20" hidden="1" x14ac:dyDescent="0.25">
      <c r="A200" s="7" t="s">
        <v>61</v>
      </c>
    </row>
    <row r="201" spans="1:20" hidden="1" x14ac:dyDescent="0.25">
      <c r="A201" s="7" t="s">
        <v>61</v>
      </c>
    </row>
    <row r="202" spans="1:20" hidden="1" x14ac:dyDescent="0.25">
      <c r="A202" s="7" t="s">
        <v>61</v>
      </c>
    </row>
    <row r="203" spans="1:20" hidden="1" x14ac:dyDescent="0.25">
      <c r="A203" s="7" t="s">
        <v>61</v>
      </c>
    </row>
    <row r="204" spans="1:20" hidden="1" x14ac:dyDescent="0.25">
      <c r="A204" s="28" t="s">
        <v>85</v>
      </c>
    </row>
    <row r="205" spans="1:20" hidden="1" x14ac:dyDescent="0.25">
      <c r="A205" s="7" t="s">
        <v>62</v>
      </c>
    </row>
    <row r="206" spans="1:20" hidden="1" x14ac:dyDescent="0.25">
      <c r="A206" s="7" t="s">
        <v>63</v>
      </c>
    </row>
    <row r="207" spans="1:20" hidden="1" x14ac:dyDescent="0.25">
      <c r="A207" s="7" t="s">
        <v>65</v>
      </c>
    </row>
    <row r="208" spans="1:20" ht="22.5" customHeight="1" x14ac:dyDescent="0.25">
      <c r="A208" s="7">
        <v>9</v>
      </c>
      <c r="B208" s="21" t="s">
        <v>113</v>
      </c>
      <c r="C208" s="21"/>
      <c r="D208" s="81" t="s">
        <v>114</v>
      </c>
      <c r="E208" s="82"/>
      <c r="F208" s="82"/>
      <c r="G208" s="82"/>
      <c r="H208" s="82"/>
      <c r="I208" s="22" t="s">
        <v>84</v>
      </c>
      <c r="J208" s="23">
        <v>1</v>
      </c>
      <c r="K208" s="24"/>
      <c r="L208" s="139"/>
      <c r="M208" s="147">
        <f>IF(AND(J208= "",K208= ""), 0, ROUND(ROUND(L208, 2) * ROUND(IF(K208="",J208,K208),  0), 2))</f>
        <v>0</v>
      </c>
      <c r="N208" s="7"/>
      <c r="P208" s="25">
        <v>0.2</v>
      </c>
      <c r="T208" s="7">
        <v>44</v>
      </c>
    </row>
    <row r="209" spans="1:20" hidden="1" x14ac:dyDescent="0.25">
      <c r="A209" s="7" t="s">
        <v>61</v>
      </c>
    </row>
    <row r="210" spans="1:20" hidden="1" x14ac:dyDescent="0.25">
      <c r="A210" s="7" t="s">
        <v>61</v>
      </c>
    </row>
    <row r="211" spans="1:20" hidden="1" x14ac:dyDescent="0.25">
      <c r="A211" s="7" t="s">
        <v>62</v>
      </c>
    </row>
    <row r="212" spans="1:20" hidden="1" x14ac:dyDescent="0.25">
      <c r="A212" s="7" t="s">
        <v>63</v>
      </c>
    </row>
    <row r="213" spans="1:20" hidden="1" x14ac:dyDescent="0.25">
      <c r="A213" s="7" t="s">
        <v>65</v>
      </c>
    </row>
    <row r="214" spans="1:20" ht="22.5" customHeight="1" x14ac:dyDescent="0.25">
      <c r="A214" s="7">
        <v>9</v>
      </c>
      <c r="B214" s="21" t="s">
        <v>115</v>
      </c>
      <c r="C214" s="21"/>
      <c r="D214" s="81" t="s">
        <v>116</v>
      </c>
      <c r="E214" s="82"/>
      <c r="F214" s="82"/>
      <c r="G214" s="82"/>
      <c r="H214" s="82"/>
      <c r="I214" s="22" t="s">
        <v>84</v>
      </c>
      <c r="J214" s="23">
        <v>1</v>
      </c>
      <c r="K214" s="24"/>
      <c r="L214" s="139"/>
      <c r="M214" s="147">
        <f>IF(AND(J214= "",K214= ""), 0, ROUND(ROUND(L214, 2) * ROUND(IF(K214="",J214,K214),  0), 2))</f>
        <v>0</v>
      </c>
      <c r="N214" s="7"/>
      <c r="P214" s="25">
        <v>0.2</v>
      </c>
      <c r="T214" s="7">
        <v>44</v>
      </c>
    </row>
    <row r="215" spans="1:20" hidden="1" x14ac:dyDescent="0.25">
      <c r="A215" s="7" t="s">
        <v>61</v>
      </c>
    </row>
    <row r="216" spans="1:20" hidden="1" x14ac:dyDescent="0.25">
      <c r="A216" s="7" t="s">
        <v>61</v>
      </c>
    </row>
    <row r="217" spans="1:20" hidden="1" x14ac:dyDescent="0.25">
      <c r="A217" s="7" t="s">
        <v>62</v>
      </c>
    </row>
    <row r="218" spans="1:20" hidden="1" x14ac:dyDescent="0.25">
      <c r="A218" s="7" t="s">
        <v>63</v>
      </c>
    </row>
    <row r="219" spans="1:20" hidden="1" x14ac:dyDescent="0.25">
      <c r="A219" s="7" t="s">
        <v>65</v>
      </c>
    </row>
    <row r="220" spans="1:20" x14ac:dyDescent="0.25">
      <c r="A220" s="7">
        <v>9</v>
      </c>
      <c r="B220" s="21" t="s">
        <v>117</v>
      </c>
      <c r="C220" s="21"/>
      <c r="D220" s="81" t="s">
        <v>118</v>
      </c>
      <c r="E220" s="82"/>
      <c r="F220" s="82"/>
      <c r="G220" s="82"/>
      <c r="H220" s="82"/>
      <c r="I220" s="22" t="s">
        <v>84</v>
      </c>
      <c r="J220" s="23">
        <v>1</v>
      </c>
      <c r="K220" s="24"/>
      <c r="L220" s="139"/>
      <c r="M220" s="147">
        <f>IF(AND(J220= "",K220= ""), 0, ROUND(ROUND(L220, 2) * ROUND(IF(K220="",J220,K220),  0), 2))</f>
        <v>0</v>
      </c>
      <c r="N220" s="7"/>
      <c r="P220" s="25">
        <v>0.2</v>
      </c>
      <c r="T220" s="7">
        <v>44</v>
      </c>
    </row>
    <row r="221" spans="1:20" hidden="1" x14ac:dyDescent="0.25">
      <c r="A221" s="7" t="s">
        <v>61</v>
      </c>
    </row>
    <row r="222" spans="1:20" hidden="1" x14ac:dyDescent="0.25">
      <c r="A222" s="7" t="s">
        <v>62</v>
      </c>
    </row>
    <row r="223" spans="1:20" hidden="1" x14ac:dyDescent="0.25">
      <c r="A223" s="7" t="s">
        <v>63</v>
      </c>
    </row>
    <row r="224" spans="1:20" hidden="1" x14ac:dyDescent="0.25">
      <c r="A224" s="7" t="s">
        <v>65</v>
      </c>
    </row>
    <row r="225" spans="1:20" x14ac:dyDescent="0.25">
      <c r="A225" s="7">
        <v>9</v>
      </c>
      <c r="B225" s="21" t="s">
        <v>119</v>
      </c>
      <c r="C225" s="21"/>
      <c r="D225" s="81" t="s">
        <v>120</v>
      </c>
      <c r="E225" s="82"/>
      <c r="F225" s="82"/>
      <c r="G225" s="82"/>
      <c r="H225" s="82"/>
      <c r="I225" s="22" t="s">
        <v>84</v>
      </c>
      <c r="J225" s="23">
        <v>1</v>
      </c>
      <c r="K225" s="24"/>
      <c r="L225" s="139"/>
      <c r="M225" s="147">
        <f>IF(AND(J225= "",K225= ""), 0, ROUND(ROUND(L225, 2) * ROUND(IF(K225="",J225,K225),  0), 2))</f>
        <v>0</v>
      </c>
      <c r="N225" s="7"/>
      <c r="P225" s="25">
        <v>0.2</v>
      </c>
      <c r="T225" s="7">
        <v>44</v>
      </c>
    </row>
    <row r="226" spans="1:20" hidden="1" x14ac:dyDescent="0.25">
      <c r="A226" s="7" t="s">
        <v>61</v>
      </c>
    </row>
    <row r="227" spans="1:20" hidden="1" x14ac:dyDescent="0.25">
      <c r="A227" s="7" t="s">
        <v>62</v>
      </c>
    </row>
    <row r="228" spans="1:20" hidden="1" x14ac:dyDescent="0.25">
      <c r="A228" s="7" t="s">
        <v>63</v>
      </c>
    </row>
    <row r="229" spans="1:20" hidden="1" x14ac:dyDescent="0.25">
      <c r="A229" s="7" t="s">
        <v>65</v>
      </c>
    </row>
    <row r="230" spans="1:20" x14ac:dyDescent="0.25">
      <c r="A230" s="7">
        <v>9</v>
      </c>
      <c r="B230" s="21" t="s">
        <v>121</v>
      </c>
      <c r="C230" s="21"/>
      <c r="D230" s="81" t="s">
        <v>122</v>
      </c>
      <c r="E230" s="82"/>
      <c r="F230" s="82"/>
      <c r="G230" s="82"/>
      <c r="H230" s="82"/>
      <c r="I230" s="22" t="s">
        <v>84</v>
      </c>
      <c r="J230" s="23">
        <v>1</v>
      </c>
      <c r="K230" s="24"/>
      <c r="L230" s="139"/>
      <c r="M230" s="147">
        <f>IF(AND(J230= "",K230= ""), 0, ROUND(ROUND(L230, 2) * ROUND(IF(K230="",J230,K230),  0), 2))</f>
        <v>0</v>
      </c>
      <c r="N230" s="7"/>
      <c r="P230" s="25">
        <v>0.2</v>
      </c>
      <c r="T230" s="7">
        <v>44</v>
      </c>
    </row>
    <row r="231" spans="1:20" hidden="1" x14ac:dyDescent="0.25">
      <c r="A231" s="7" t="s">
        <v>61</v>
      </c>
    </row>
    <row r="232" spans="1:20" hidden="1" x14ac:dyDescent="0.25">
      <c r="A232" s="7" t="s">
        <v>62</v>
      </c>
    </row>
    <row r="233" spans="1:20" hidden="1" x14ac:dyDescent="0.25">
      <c r="A233" s="7" t="s">
        <v>63</v>
      </c>
    </row>
    <row r="234" spans="1:20" hidden="1" x14ac:dyDescent="0.25">
      <c r="A234" s="7" t="s">
        <v>65</v>
      </c>
    </row>
    <row r="235" spans="1:20" x14ac:dyDescent="0.25">
      <c r="A235" s="7">
        <v>9</v>
      </c>
      <c r="B235" s="21" t="s">
        <v>123</v>
      </c>
      <c r="C235" s="21"/>
      <c r="D235" s="81" t="s">
        <v>124</v>
      </c>
      <c r="E235" s="82"/>
      <c r="F235" s="82"/>
      <c r="G235" s="82"/>
      <c r="H235" s="82"/>
      <c r="I235" s="22" t="s">
        <v>84</v>
      </c>
      <c r="J235" s="23">
        <v>1</v>
      </c>
      <c r="K235" s="24"/>
      <c r="L235" s="139"/>
      <c r="M235" s="147">
        <f>IF(AND(J235= "",K235= ""), 0, ROUND(ROUND(L235, 2) * ROUND(IF(K235="",J235,K235),  0), 2))</f>
        <v>0</v>
      </c>
      <c r="N235" s="7"/>
      <c r="P235" s="25">
        <v>0.2</v>
      </c>
      <c r="T235" s="7">
        <v>44</v>
      </c>
    </row>
    <row r="236" spans="1:20" hidden="1" x14ac:dyDescent="0.25">
      <c r="A236" s="7" t="s">
        <v>61</v>
      </c>
    </row>
    <row r="237" spans="1:20" hidden="1" x14ac:dyDescent="0.25">
      <c r="A237" s="7" t="s">
        <v>62</v>
      </c>
    </row>
    <row r="238" spans="1:20" hidden="1" x14ac:dyDescent="0.25">
      <c r="A238" s="7" t="s">
        <v>63</v>
      </c>
    </row>
    <row r="239" spans="1:20" hidden="1" x14ac:dyDescent="0.25">
      <c r="A239" s="7" t="s">
        <v>65</v>
      </c>
    </row>
    <row r="240" spans="1:20" ht="22.5" customHeight="1" x14ac:dyDescent="0.25">
      <c r="A240" s="7">
        <v>9</v>
      </c>
      <c r="B240" s="21" t="s">
        <v>125</v>
      </c>
      <c r="C240" s="21"/>
      <c r="D240" s="81" t="s">
        <v>126</v>
      </c>
      <c r="E240" s="82"/>
      <c r="F240" s="82"/>
      <c r="G240" s="82"/>
      <c r="H240" s="82"/>
      <c r="I240" s="22" t="s">
        <v>84</v>
      </c>
      <c r="J240" s="23">
        <v>1</v>
      </c>
      <c r="K240" s="24"/>
      <c r="L240" s="139"/>
      <c r="M240" s="147">
        <f>IF(AND(J240= "",K240= ""), 0, ROUND(ROUND(L240, 2) * ROUND(IF(K240="",J240,K240),  0), 2))</f>
        <v>0</v>
      </c>
      <c r="N240" s="7"/>
      <c r="P240" s="25">
        <v>0.2</v>
      </c>
      <c r="T240" s="7">
        <v>44</v>
      </c>
    </row>
    <row r="241" spans="1:20" hidden="1" x14ac:dyDescent="0.25">
      <c r="A241" s="7" t="s">
        <v>61</v>
      </c>
    </row>
    <row r="242" spans="1:20" hidden="1" x14ac:dyDescent="0.25">
      <c r="A242" s="7" t="s">
        <v>62</v>
      </c>
    </row>
    <row r="243" spans="1:20" hidden="1" x14ac:dyDescent="0.25">
      <c r="A243" s="7" t="s">
        <v>65</v>
      </c>
    </row>
    <row r="244" spans="1:20" x14ac:dyDescent="0.25">
      <c r="A244" s="7" t="s">
        <v>48</v>
      </c>
      <c r="B244" s="20"/>
      <c r="C244" s="20"/>
      <c r="D244" s="65"/>
      <c r="E244" s="65"/>
      <c r="F244" s="65"/>
      <c r="G244" s="65"/>
      <c r="H244" s="65"/>
      <c r="M244" s="145"/>
    </row>
    <row r="245" spans="1:20" ht="25.5" customHeight="1" x14ac:dyDescent="0.25">
      <c r="B245" s="20"/>
      <c r="C245" s="20"/>
      <c r="D245" s="68" t="s">
        <v>106</v>
      </c>
      <c r="E245" s="69"/>
      <c r="F245" s="69"/>
      <c r="G245" s="69"/>
      <c r="H245" s="69"/>
      <c r="I245" s="66"/>
      <c r="J245" s="66"/>
      <c r="K245" s="66"/>
      <c r="L245" s="66"/>
      <c r="M245" s="67"/>
    </row>
    <row r="246" spans="1:20" x14ac:dyDescent="0.25">
      <c r="B246" s="20"/>
      <c r="C246" s="20"/>
      <c r="D246" s="71"/>
      <c r="E246" s="46"/>
      <c r="F246" s="46"/>
      <c r="G246" s="46"/>
      <c r="H246" s="46"/>
      <c r="I246" s="46"/>
      <c r="J246" s="46"/>
      <c r="K246" s="46"/>
      <c r="L246" s="46"/>
      <c r="M246" s="70"/>
    </row>
    <row r="247" spans="1:20" x14ac:dyDescent="0.25">
      <c r="B247" s="20"/>
      <c r="C247" s="20"/>
      <c r="D247" s="74" t="s">
        <v>49</v>
      </c>
      <c r="E247" s="75"/>
      <c r="F247" s="75"/>
      <c r="G247" s="75"/>
      <c r="H247" s="75"/>
      <c r="I247" s="72">
        <f>SUMIF(N184:N244, IF(N183="","",N183), M184:M244)</f>
        <v>0</v>
      </c>
      <c r="J247" s="72"/>
      <c r="K247" s="72"/>
      <c r="L247" s="72"/>
      <c r="M247" s="73"/>
    </row>
    <row r="248" spans="1:20" hidden="1" x14ac:dyDescent="0.25">
      <c r="B248" s="20"/>
      <c r="C248" s="20"/>
      <c r="D248" s="78" t="s">
        <v>50</v>
      </c>
      <c r="E248" s="79"/>
      <c r="F248" s="79"/>
      <c r="G248" s="79"/>
      <c r="H248" s="79"/>
      <c r="I248" s="76">
        <f>ROUND(SUMIF(N184:N244, IF(N183="","",N183), M184:M244) * 0.2, 2)</f>
        <v>0</v>
      </c>
      <c r="J248" s="76"/>
      <c r="K248" s="76"/>
      <c r="L248" s="76"/>
      <c r="M248" s="77"/>
    </row>
    <row r="249" spans="1:20" hidden="1" x14ac:dyDescent="0.25">
      <c r="B249" s="20"/>
      <c r="C249" s="20"/>
      <c r="D249" s="74" t="s">
        <v>51</v>
      </c>
      <c r="E249" s="75"/>
      <c r="F249" s="75"/>
      <c r="G249" s="75"/>
      <c r="H249" s="75"/>
      <c r="I249" s="72">
        <f>SUM(I247:I248)</f>
        <v>0</v>
      </c>
      <c r="J249" s="72"/>
      <c r="K249" s="72"/>
      <c r="L249" s="72"/>
      <c r="M249" s="73"/>
    </row>
    <row r="250" spans="1:20" ht="31.5" customHeight="1" x14ac:dyDescent="0.25">
      <c r="A250" s="7">
        <v>4</v>
      </c>
      <c r="B250" s="18" t="s">
        <v>127</v>
      </c>
      <c r="C250" s="18"/>
      <c r="D250" s="64" t="s">
        <v>128</v>
      </c>
      <c r="E250" s="64"/>
      <c r="F250" s="64"/>
      <c r="G250" s="64"/>
      <c r="H250" s="64"/>
      <c r="I250" s="19"/>
      <c r="J250" s="19"/>
      <c r="K250" s="19"/>
      <c r="L250" s="138"/>
      <c r="M250" s="144"/>
      <c r="N250" s="7"/>
    </row>
    <row r="251" spans="1:20" hidden="1" x14ac:dyDescent="0.25">
      <c r="A251" s="7" t="s">
        <v>47</v>
      </c>
    </row>
    <row r="252" spans="1:20" hidden="1" x14ac:dyDescent="0.25">
      <c r="A252" s="7" t="s">
        <v>47</v>
      </c>
    </row>
    <row r="253" spans="1:20" hidden="1" x14ac:dyDescent="0.25">
      <c r="A253" s="7" t="s">
        <v>47</v>
      </c>
    </row>
    <row r="254" spans="1:20" x14ac:dyDescent="0.25">
      <c r="A254" s="7">
        <v>8</v>
      </c>
      <c r="B254" s="21" t="s">
        <v>129</v>
      </c>
      <c r="C254" s="21"/>
      <c r="D254" s="80" t="s">
        <v>130</v>
      </c>
      <c r="E254" s="80"/>
      <c r="F254" s="80"/>
      <c r="G254" s="80"/>
      <c r="H254" s="80"/>
      <c r="M254" s="146"/>
      <c r="N254" s="7"/>
    </row>
    <row r="255" spans="1:20" hidden="1" x14ac:dyDescent="0.25">
      <c r="A255" s="7" t="s">
        <v>56</v>
      </c>
    </row>
    <row r="256" spans="1:20" x14ac:dyDescent="0.25">
      <c r="A256" s="7">
        <v>9</v>
      </c>
      <c r="B256" s="21" t="s">
        <v>131</v>
      </c>
      <c r="C256" s="21"/>
      <c r="D256" s="81" t="s">
        <v>132</v>
      </c>
      <c r="E256" s="82"/>
      <c r="F256" s="82"/>
      <c r="G256" s="82"/>
      <c r="H256" s="82"/>
      <c r="I256" s="22" t="s">
        <v>84</v>
      </c>
      <c r="J256" s="23">
        <v>1</v>
      </c>
      <c r="K256" s="24"/>
      <c r="L256" s="139"/>
      <c r="M256" s="147">
        <f>IF(AND(J256= "",K256= ""), 0, ROUND(ROUND(L256, 2) * ROUND(IF(K256="",J256,K256),  0), 2))</f>
        <v>0</v>
      </c>
      <c r="N256" s="7"/>
      <c r="P256" s="25">
        <v>0.2</v>
      </c>
      <c r="T256" s="7">
        <v>44</v>
      </c>
    </row>
    <row r="257" spans="1:20" hidden="1" x14ac:dyDescent="0.25">
      <c r="A257" s="7" t="s">
        <v>62</v>
      </c>
    </row>
    <row r="258" spans="1:20" hidden="1" x14ac:dyDescent="0.25">
      <c r="A258" s="7" t="s">
        <v>63</v>
      </c>
    </row>
    <row r="259" spans="1:20" hidden="1" x14ac:dyDescent="0.25">
      <c r="A259" s="7" t="s">
        <v>65</v>
      </c>
    </row>
    <row r="260" spans="1:20" x14ac:dyDescent="0.25">
      <c r="A260" s="7">
        <v>9</v>
      </c>
      <c r="B260" s="21" t="s">
        <v>133</v>
      </c>
      <c r="C260" s="21"/>
      <c r="D260" s="81" t="s">
        <v>134</v>
      </c>
      <c r="E260" s="82"/>
      <c r="F260" s="82"/>
      <c r="G260" s="82"/>
      <c r="H260" s="82"/>
      <c r="I260" s="22" t="s">
        <v>84</v>
      </c>
      <c r="J260" s="23">
        <v>1</v>
      </c>
      <c r="K260" s="24"/>
      <c r="L260" s="139"/>
      <c r="M260" s="147">
        <f>IF(AND(J260= "",K260= ""), 0, ROUND(ROUND(L260, 2) * ROUND(IF(K260="",J260,K260),  0), 2))</f>
        <v>0</v>
      </c>
      <c r="N260" s="7"/>
      <c r="P260" s="25">
        <v>0.2</v>
      </c>
      <c r="T260" s="7">
        <v>44</v>
      </c>
    </row>
    <row r="261" spans="1:20" hidden="1" x14ac:dyDescent="0.25">
      <c r="A261" s="7" t="s">
        <v>62</v>
      </c>
    </row>
    <row r="262" spans="1:20" hidden="1" x14ac:dyDescent="0.25">
      <c r="A262" s="7" t="s">
        <v>63</v>
      </c>
    </row>
    <row r="263" spans="1:20" hidden="1" x14ac:dyDescent="0.25">
      <c r="A263" s="7" t="s">
        <v>65</v>
      </c>
    </row>
    <row r="264" spans="1:20" x14ac:dyDescent="0.25">
      <c r="A264" s="7">
        <v>9</v>
      </c>
      <c r="B264" s="21" t="s">
        <v>135</v>
      </c>
      <c r="C264" s="21"/>
      <c r="D264" s="81" t="s">
        <v>136</v>
      </c>
      <c r="E264" s="82"/>
      <c r="F264" s="82"/>
      <c r="G264" s="82"/>
      <c r="H264" s="82"/>
      <c r="I264" s="22" t="s">
        <v>84</v>
      </c>
      <c r="J264" s="23">
        <v>1</v>
      </c>
      <c r="K264" s="24"/>
      <c r="L264" s="139"/>
      <c r="M264" s="147">
        <f>IF(AND(J264= "",K264= ""), 0, ROUND(ROUND(L264, 2) * ROUND(IF(K264="",J264,K264),  0), 2))</f>
        <v>0</v>
      </c>
      <c r="N264" s="7"/>
      <c r="P264" s="25">
        <v>0.2</v>
      </c>
      <c r="T264" s="7">
        <v>44</v>
      </c>
    </row>
    <row r="265" spans="1:20" hidden="1" x14ac:dyDescent="0.25">
      <c r="A265" s="7" t="s">
        <v>62</v>
      </c>
    </row>
    <row r="266" spans="1:20" hidden="1" x14ac:dyDescent="0.25">
      <c r="A266" s="7" t="s">
        <v>63</v>
      </c>
    </row>
    <row r="267" spans="1:20" hidden="1" x14ac:dyDescent="0.25">
      <c r="A267" s="7" t="s">
        <v>65</v>
      </c>
    </row>
    <row r="268" spans="1:20" x14ac:dyDescent="0.25">
      <c r="A268" s="7">
        <v>9</v>
      </c>
      <c r="B268" s="21" t="s">
        <v>137</v>
      </c>
      <c r="C268" s="21"/>
      <c r="D268" s="81" t="s">
        <v>138</v>
      </c>
      <c r="E268" s="82"/>
      <c r="F268" s="82"/>
      <c r="G268" s="82"/>
      <c r="H268" s="82"/>
      <c r="I268" s="22" t="s">
        <v>84</v>
      </c>
      <c r="J268" s="23">
        <v>1</v>
      </c>
      <c r="K268" s="24"/>
      <c r="L268" s="139"/>
      <c r="M268" s="147">
        <f>IF(AND(J268= "",K268= ""), 0, ROUND(ROUND(L268, 2) * ROUND(IF(K268="",J268,K268),  0), 2))</f>
        <v>0</v>
      </c>
      <c r="N268" s="7"/>
      <c r="P268" s="25">
        <v>0.2</v>
      </c>
      <c r="T268" s="7">
        <v>44</v>
      </c>
    </row>
    <row r="269" spans="1:20" hidden="1" x14ac:dyDescent="0.25">
      <c r="A269" s="7" t="s">
        <v>62</v>
      </c>
    </row>
    <row r="270" spans="1:20" hidden="1" x14ac:dyDescent="0.25">
      <c r="A270" s="7" t="s">
        <v>63</v>
      </c>
    </row>
    <row r="271" spans="1:20" hidden="1" x14ac:dyDescent="0.25">
      <c r="A271" s="7" t="s">
        <v>65</v>
      </c>
    </row>
    <row r="272" spans="1:20" x14ac:dyDescent="0.25">
      <c r="A272" s="7">
        <v>9</v>
      </c>
      <c r="B272" s="21" t="s">
        <v>139</v>
      </c>
      <c r="C272" s="21"/>
      <c r="D272" s="81" t="s">
        <v>140</v>
      </c>
      <c r="E272" s="82"/>
      <c r="F272" s="82"/>
      <c r="G272" s="82"/>
      <c r="H272" s="82"/>
      <c r="I272" s="22" t="s">
        <v>84</v>
      </c>
      <c r="J272" s="23">
        <v>1</v>
      </c>
      <c r="K272" s="24"/>
      <c r="L272" s="139"/>
      <c r="M272" s="147">
        <f>IF(AND(J272= "",K272= ""), 0, ROUND(ROUND(L272, 2) * ROUND(IF(K272="",J272,K272),  0), 2))</f>
        <v>0</v>
      </c>
      <c r="N272" s="7"/>
      <c r="P272" s="25">
        <v>0.2</v>
      </c>
      <c r="T272" s="7">
        <v>44</v>
      </c>
    </row>
    <row r="273" spans="1:20" hidden="1" x14ac:dyDescent="0.25">
      <c r="A273" s="7" t="s">
        <v>62</v>
      </c>
    </row>
    <row r="274" spans="1:20" hidden="1" x14ac:dyDescent="0.25">
      <c r="A274" s="7" t="s">
        <v>63</v>
      </c>
    </row>
    <row r="275" spans="1:20" hidden="1" x14ac:dyDescent="0.25">
      <c r="A275" s="7" t="s">
        <v>65</v>
      </c>
    </row>
    <row r="276" spans="1:20" x14ac:dyDescent="0.25">
      <c r="A276" s="7">
        <v>9</v>
      </c>
      <c r="B276" s="21" t="s">
        <v>141</v>
      </c>
      <c r="C276" s="21"/>
      <c r="D276" s="81" t="s">
        <v>142</v>
      </c>
      <c r="E276" s="82"/>
      <c r="F276" s="82"/>
      <c r="G276" s="82"/>
      <c r="H276" s="82"/>
      <c r="I276" s="22" t="s">
        <v>84</v>
      </c>
      <c r="J276" s="23">
        <v>1</v>
      </c>
      <c r="K276" s="24"/>
      <c r="L276" s="139"/>
      <c r="M276" s="147">
        <f>IF(AND(J276= "",K276= ""), 0, ROUND(ROUND(L276, 2) * ROUND(IF(K276="",J276,K276),  0), 2))</f>
        <v>0</v>
      </c>
      <c r="N276" s="7"/>
      <c r="P276" s="25">
        <v>0.2</v>
      </c>
      <c r="T276" s="7">
        <v>44</v>
      </c>
    </row>
    <row r="277" spans="1:20" hidden="1" x14ac:dyDescent="0.25">
      <c r="A277" s="7" t="s">
        <v>62</v>
      </c>
    </row>
    <row r="278" spans="1:20" hidden="1" x14ac:dyDescent="0.25">
      <c r="A278" s="7" t="s">
        <v>63</v>
      </c>
    </row>
    <row r="279" spans="1:20" hidden="1" x14ac:dyDescent="0.25">
      <c r="A279" s="7" t="s">
        <v>65</v>
      </c>
    </row>
    <row r="280" spans="1:20" x14ac:dyDescent="0.25">
      <c r="A280" s="7">
        <v>9</v>
      </c>
      <c r="B280" s="21" t="s">
        <v>143</v>
      </c>
      <c r="C280" s="21"/>
      <c r="D280" s="81" t="s">
        <v>144</v>
      </c>
      <c r="E280" s="82"/>
      <c r="F280" s="82"/>
      <c r="G280" s="82"/>
      <c r="H280" s="82"/>
      <c r="I280" s="22" t="s">
        <v>84</v>
      </c>
      <c r="J280" s="23">
        <v>1</v>
      </c>
      <c r="K280" s="24"/>
      <c r="L280" s="139"/>
      <c r="M280" s="147">
        <f>IF(AND(J280= "",K280= ""), 0, ROUND(ROUND(L280, 2) * ROUND(IF(K280="",J280,K280),  0), 2))</f>
        <v>0</v>
      </c>
      <c r="N280" s="7"/>
      <c r="P280" s="25">
        <v>0.2</v>
      </c>
      <c r="T280" s="7">
        <v>44</v>
      </c>
    </row>
    <row r="281" spans="1:20" hidden="1" x14ac:dyDescent="0.25">
      <c r="A281" s="7" t="s">
        <v>62</v>
      </c>
    </row>
    <row r="282" spans="1:20" hidden="1" x14ac:dyDescent="0.25">
      <c r="A282" s="7" t="s">
        <v>63</v>
      </c>
    </row>
    <row r="283" spans="1:20" hidden="1" x14ac:dyDescent="0.25">
      <c r="A283" s="7" t="s">
        <v>65</v>
      </c>
    </row>
    <row r="284" spans="1:20" x14ac:dyDescent="0.25">
      <c r="A284" s="7">
        <v>9</v>
      </c>
      <c r="B284" s="21" t="s">
        <v>145</v>
      </c>
      <c r="C284" s="21"/>
      <c r="D284" s="81" t="s">
        <v>146</v>
      </c>
      <c r="E284" s="82"/>
      <c r="F284" s="82"/>
      <c r="G284" s="82"/>
      <c r="H284" s="82"/>
      <c r="I284" s="22" t="s">
        <v>14</v>
      </c>
      <c r="J284" s="23">
        <v>7</v>
      </c>
      <c r="K284" s="24"/>
      <c r="L284" s="139"/>
      <c r="M284" s="147">
        <f>IF(AND(J284= "",K284= ""), 0, ROUND(ROUND(L284, 2) * ROUND(IF(K284="",J284,K284),  0), 2))</f>
        <v>0</v>
      </c>
      <c r="N284" s="7"/>
      <c r="P284" s="25">
        <v>0.2</v>
      </c>
      <c r="T284" s="7">
        <v>44</v>
      </c>
    </row>
    <row r="285" spans="1:20" hidden="1" x14ac:dyDescent="0.25">
      <c r="A285" s="7" t="s">
        <v>61</v>
      </c>
    </row>
    <row r="286" spans="1:20" hidden="1" x14ac:dyDescent="0.25">
      <c r="A286" s="7" t="s">
        <v>62</v>
      </c>
    </row>
    <row r="287" spans="1:20" hidden="1" x14ac:dyDescent="0.25">
      <c r="A287" s="7" t="s">
        <v>63</v>
      </c>
    </row>
    <row r="288" spans="1:20" hidden="1" x14ac:dyDescent="0.25">
      <c r="A288" s="7" t="s">
        <v>65</v>
      </c>
    </row>
    <row r="289" spans="1:20" hidden="1" x14ac:dyDescent="0.25">
      <c r="A289" s="7" t="s">
        <v>57</v>
      </c>
    </row>
    <row r="290" spans="1:20" x14ac:dyDescent="0.25">
      <c r="A290" s="7">
        <v>9</v>
      </c>
      <c r="B290" s="21" t="s">
        <v>147</v>
      </c>
      <c r="C290" s="21"/>
      <c r="D290" s="81" t="s">
        <v>148</v>
      </c>
      <c r="E290" s="82"/>
      <c r="F290" s="82"/>
      <c r="G290" s="82"/>
      <c r="H290" s="82"/>
      <c r="I290" s="22" t="s">
        <v>84</v>
      </c>
      <c r="J290" s="23">
        <v>1</v>
      </c>
      <c r="K290" s="24"/>
      <c r="L290" s="139"/>
      <c r="M290" s="147">
        <f>IF(AND(J290= "",K290= ""), 0, ROUND(ROUND(L290, 2) * ROUND(IF(K290="",J290,K290),  0), 2))</f>
        <v>0</v>
      </c>
      <c r="N290" s="7"/>
      <c r="P290" s="25">
        <v>0.2</v>
      </c>
      <c r="T290" s="7">
        <v>44</v>
      </c>
    </row>
    <row r="291" spans="1:20" hidden="1" x14ac:dyDescent="0.25">
      <c r="A291" s="7" t="s">
        <v>61</v>
      </c>
    </row>
    <row r="292" spans="1:20" hidden="1" x14ac:dyDescent="0.25">
      <c r="A292" s="28" t="s">
        <v>85</v>
      </c>
    </row>
    <row r="293" spans="1:20" hidden="1" x14ac:dyDescent="0.25">
      <c r="A293" s="7" t="s">
        <v>62</v>
      </c>
    </row>
    <row r="294" spans="1:20" hidden="1" x14ac:dyDescent="0.25">
      <c r="A294" s="7" t="s">
        <v>63</v>
      </c>
    </row>
    <row r="295" spans="1:20" hidden="1" x14ac:dyDescent="0.25">
      <c r="A295" s="7" t="s">
        <v>65</v>
      </c>
    </row>
    <row r="296" spans="1:20" x14ac:dyDescent="0.25">
      <c r="A296" s="7">
        <v>9</v>
      </c>
      <c r="B296" s="21" t="s">
        <v>149</v>
      </c>
      <c r="C296" s="21"/>
      <c r="D296" s="81" t="s">
        <v>150</v>
      </c>
      <c r="E296" s="82"/>
      <c r="F296" s="82"/>
      <c r="G296" s="82"/>
      <c r="H296" s="82"/>
      <c r="I296" s="22" t="s">
        <v>84</v>
      </c>
      <c r="J296" s="23">
        <v>1</v>
      </c>
      <c r="K296" s="24"/>
      <c r="L296" s="139"/>
      <c r="M296" s="147">
        <f>IF(AND(J296= "",K296= ""), 0, ROUND(ROUND(L296, 2) * ROUND(IF(K296="",J296,K296),  0), 2))</f>
        <v>0</v>
      </c>
      <c r="N296" s="7"/>
      <c r="P296" s="25">
        <v>0.2</v>
      </c>
      <c r="T296" s="7">
        <v>44</v>
      </c>
    </row>
    <row r="297" spans="1:20" hidden="1" x14ac:dyDescent="0.25">
      <c r="A297" s="7" t="s">
        <v>61</v>
      </c>
    </row>
    <row r="298" spans="1:20" hidden="1" x14ac:dyDescent="0.25">
      <c r="A298" s="7" t="s">
        <v>62</v>
      </c>
    </row>
    <row r="299" spans="1:20" hidden="1" x14ac:dyDescent="0.25">
      <c r="A299" s="7" t="s">
        <v>63</v>
      </c>
    </row>
    <row r="300" spans="1:20" hidden="1" x14ac:dyDescent="0.25">
      <c r="A300" s="7" t="s">
        <v>65</v>
      </c>
    </row>
    <row r="301" spans="1:20" ht="22.5" customHeight="1" x14ac:dyDescent="0.25">
      <c r="A301" s="7">
        <v>9</v>
      </c>
      <c r="B301" s="21" t="s">
        <v>151</v>
      </c>
      <c r="C301" s="21"/>
      <c r="D301" s="81" t="s">
        <v>152</v>
      </c>
      <c r="E301" s="82"/>
      <c r="F301" s="82"/>
      <c r="G301" s="82"/>
      <c r="H301" s="82"/>
      <c r="I301" s="22" t="s">
        <v>84</v>
      </c>
      <c r="J301" s="23">
        <v>1</v>
      </c>
      <c r="K301" s="24"/>
      <c r="L301" s="139"/>
      <c r="M301" s="147">
        <f>IF(AND(J301= "",K301= ""), 0, ROUND(ROUND(L301, 2) * ROUND(IF(K301="",J301,K301),  0), 2))</f>
        <v>0</v>
      </c>
      <c r="N301" s="7"/>
      <c r="P301" s="25">
        <v>0.2</v>
      </c>
      <c r="T301" s="7">
        <v>44</v>
      </c>
    </row>
    <row r="302" spans="1:20" hidden="1" x14ac:dyDescent="0.25">
      <c r="A302" s="7" t="s">
        <v>61</v>
      </c>
    </row>
    <row r="303" spans="1:20" hidden="1" x14ac:dyDescent="0.25">
      <c r="A303" s="7" t="s">
        <v>61</v>
      </c>
    </row>
    <row r="304" spans="1:20" hidden="1" x14ac:dyDescent="0.25">
      <c r="A304" s="7" t="s">
        <v>62</v>
      </c>
    </row>
    <row r="305" spans="1:20" hidden="1" x14ac:dyDescent="0.25">
      <c r="A305" s="7" t="s">
        <v>63</v>
      </c>
    </row>
    <row r="306" spans="1:20" hidden="1" x14ac:dyDescent="0.25">
      <c r="A306" s="7" t="s">
        <v>65</v>
      </c>
    </row>
    <row r="307" spans="1:20" ht="22.5" customHeight="1" x14ac:dyDescent="0.25">
      <c r="A307" s="7">
        <v>9</v>
      </c>
      <c r="B307" s="21" t="s">
        <v>153</v>
      </c>
      <c r="C307" s="21"/>
      <c r="D307" s="81" t="s">
        <v>154</v>
      </c>
      <c r="E307" s="82"/>
      <c r="F307" s="82"/>
      <c r="G307" s="82"/>
      <c r="H307" s="82"/>
      <c r="I307" s="22" t="s">
        <v>84</v>
      </c>
      <c r="J307" s="23">
        <v>2</v>
      </c>
      <c r="K307" s="24"/>
      <c r="L307" s="139"/>
      <c r="M307" s="147">
        <f>IF(AND(J307= "",K307= ""), 0, ROUND(ROUND(L307, 2) * ROUND(IF(K307="",J307,K307),  0), 2))</f>
        <v>0</v>
      </c>
      <c r="N307" s="7"/>
      <c r="P307" s="25">
        <v>0.2</v>
      </c>
      <c r="T307" s="7">
        <v>44</v>
      </c>
    </row>
    <row r="308" spans="1:20" hidden="1" x14ac:dyDescent="0.25">
      <c r="A308" s="7" t="s">
        <v>61</v>
      </c>
    </row>
    <row r="309" spans="1:20" hidden="1" x14ac:dyDescent="0.25">
      <c r="A309" s="7" t="s">
        <v>61</v>
      </c>
    </row>
    <row r="310" spans="1:20" hidden="1" x14ac:dyDescent="0.25">
      <c r="A310" s="7" t="s">
        <v>62</v>
      </c>
    </row>
    <row r="311" spans="1:20" hidden="1" x14ac:dyDescent="0.25">
      <c r="A311" s="7" t="s">
        <v>63</v>
      </c>
    </row>
    <row r="312" spans="1:20" hidden="1" x14ac:dyDescent="0.25">
      <c r="A312" s="7" t="s">
        <v>65</v>
      </c>
    </row>
    <row r="313" spans="1:20" x14ac:dyDescent="0.25">
      <c r="A313" s="7">
        <v>9</v>
      </c>
      <c r="B313" s="21" t="s">
        <v>155</v>
      </c>
      <c r="C313" s="21"/>
      <c r="D313" s="81" t="s">
        <v>156</v>
      </c>
      <c r="E313" s="82"/>
      <c r="F313" s="82"/>
      <c r="G313" s="82"/>
      <c r="H313" s="82"/>
      <c r="I313" s="22" t="s">
        <v>84</v>
      </c>
      <c r="J313" s="23">
        <v>1</v>
      </c>
      <c r="K313" s="24"/>
      <c r="L313" s="139"/>
      <c r="M313" s="147">
        <f>IF(AND(J313= "",K313= ""), 0, ROUND(ROUND(L313, 2) * ROUND(IF(K313="",J313,K313),  0), 2))</f>
        <v>0</v>
      </c>
      <c r="N313" s="7"/>
      <c r="P313" s="25">
        <v>0.2</v>
      </c>
      <c r="T313" s="7">
        <v>44</v>
      </c>
    </row>
    <row r="314" spans="1:20" hidden="1" x14ac:dyDescent="0.25">
      <c r="A314" s="7" t="s">
        <v>61</v>
      </c>
    </row>
    <row r="315" spans="1:20" hidden="1" x14ac:dyDescent="0.25">
      <c r="A315" s="7" t="s">
        <v>62</v>
      </c>
    </row>
    <row r="316" spans="1:20" hidden="1" x14ac:dyDescent="0.25">
      <c r="A316" s="7" t="s">
        <v>63</v>
      </c>
    </row>
    <row r="317" spans="1:20" hidden="1" x14ac:dyDescent="0.25">
      <c r="A317" s="7" t="s">
        <v>65</v>
      </c>
    </row>
    <row r="318" spans="1:20" x14ac:dyDescent="0.25">
      <c r="A318" s="7">
        <v>9</v>
      </c>
      <c r="B318" s="21" t="s">
        <v>157</v>
      </c>
      <c r="C318" s="21"/>
      <c r="D318" s="81" t="s">
        <v>158</v>
      </c>
      <c r="E318" s="82"/>
      <c r="F318" s="82"/>
      <c r="G318" s="82"/>
      <c r="H318" s="82"/>
      <c r="I318" s="22" t="s">
        <v>84</v>
      </c>
      <c r="J318" s="23">
        <v>1</v>
      </c>
      <c r="K318" s="24"/>
      <c r="L318" s="139"/>
      <c r="M318" s="147">
        <f>IF(AND(J318= "",K318= ""), 0, ROUND(ROUND(L318, 2) * ROUND(IF(K318="",J318,K318),  0), 2))</f>
        <v>0</v>
      </c>
      <c r="N318" s="7"/>
      <c r="P318" s="25">
        <v>0.2</v>
      </c>
      <c r="T318" s="7">
        <v>44</v>
      </c>
    </row>
    <row r="319" spans="1:20" hidden="1" x14ac:dyDescent="0.25">
      <c r="A319" s="7" t="s">
        <v>61</v>
      </c>
    </row>
    <row r="320" spans="1:20" hidden="1" x14ac:dyDescent="0.25">
      <c r="A320" s="7" t="s">
        <v>62</v>
      </c>
    </row>
    <row r="321" spans="1:20" hidden="1" x14ac:dyDescent="0.25">
      <c r="A321" s="7" t="s">
        <v>63</v>
      </c>
    </row>
    <row r="322" spans="1:20" hidden="1" x14ac:dyDescent="0.25">
      <c r="A322" s="7" t="s">
        <v>65</v>
      </c>
    </row>
    <row r="323" spans="1:20" x14ac:dyDescent="0.25">
      <c r="A323" s="7">
        <v>9</v>
      </c>
      <c r="B323" s="21" t="s">
        <v>159</v>
      </c>
      <c r="C323" s="21"/>
      <c r="D323" s="81" t="s">
        <v>160</v>
      </c>
      <c r="E323" s="82"/>
      <c r="F323" s="82"/>
      <c r="G323" s="82"/>
      <c r="H323" s="82"/>
      <c r="I323" s="22" t="s">
        <v>14</v>
      </c>
      <c r="J323" s="23">
        <v>1</v>
      </c>
      <c r="K323" s="24"/>
      <c r="L323" s="139"/>
      <c r="M323" s="147">
        <f>IF(AND(J323= "",K323= ""), 0, ROUND(ROUND(L323, 2) * ROUND(IF(K323="",J323,K323),  0), 2))</f>
        <v>0</v>
      </c>
      <c r="N323" s="7"/>
      <c r="P323" s="25">
        <v>0.2</v>
      </c>
      <c r="T323" s="7">
        <v>44</v>
      </c>
    </row>
    <row r="324" spans="1:20" hidden="1" x14ac:dyDescent="0.25">
      <c r="A324" s="7" t="s">
        <v>61</v>
      </c>
    </row>
    <row r="325" spans="1:20" hidden="1" x14ac:dyDescent="0.25">
      <c r="A325" s="7" t="s">
        <v>61</v>
      </c>
    </row>
    <row r="326" spans="1:20" hidden="1" x14ac:dyDescent="0.25">
      <c r="A326" s="7" t="s">
        <v>62</v>
      </c>
    </row>
    <row r="327" spans="1:20" hidden="1" x14ac:dyDescent="0.25">
      <c r="A327" s="7" t="s">
        <v>63</v>
      </c>
    </row>
    <row r="328" spans="1:20" hidden="1" x14ac:dyDescent="0.25">
      <c r="A328" s="7" t="s">
        <v>65</v>
      </c>
    </row>
    <row r="329" spans="1:20" ht="33.75" customHeight="1" x14ac:dyDescent="0.25">
      <c r="A329" s="7">
        <v>9</v>
      </c>
      <c r="B329" s="21" t="s">
        <v>161</v>
      </c>
      <c r="C329" s="21"/>
      <c r="D329" s="81" t="s">
        <v>162</v>
      </c>
      <c r="E329" s="82"/>
      <c r="F329" s="82"/>
      <c r="G329" s="82"/>
      <c r="H329" s="82"/>
      <c r="I329" s="22" t="s">
        <v>84</v>
      </c>
      <c r="J329" s="23">
        <v>1</v>
      </c>
      <c r="K329" s="24"/>
      <c r="L329" s="139"/>
      <c r="M329" s="147">
        <f>IF(AND(J329= "",K329= ""), 0, ROUND(ROUND(L329, 2) * ROUND(IF(K329="",J329,K329),  0), 2))</f>
        <v>0</v>
      </c>
      <c r="N329" s="7"/>
      <c r="P329" s="25">
        <v>0.2</v>
      </c>
      <c r="T329" s="7">
        <v>44</v>
      </c>
    </row>
    <row r="330" spans="1:20" hidden="1" x14ac:dyDescent="0.25">
      <c r="A330" s="7" t="s">
        <v>61</v>
      </c>
    </row>
    <row r="331" spans="1:20" hidden="1" x14ac:dyDescent="0.25">
      <c r="A331" s="7" t="s">
        <v>61</v>
      </c>
    </row>
    <row r="332" spans="1:20" hidden="1" x14ac:dyDescent="0.25">
      <c r="A332" s="7" t="s">
        <v>62</v>
      </c>
    </row>
    <row r="333" spans="1:20" hidden="1" x14ac:dyDescent="0.25">
      <c r="A333" s="7" t="s">
        <v>63</v>
      </c>
    </row>
    <row r="334" spans="1:20" hidden="1" x14ac:dyDescent="0.25">
      <c r="A334" s="7" t="s">
        <v>65</v>
      </c>
    </row>
    <row r="335" spans="1:20" x14ac:dyDescent="0.25">
      <c r="A335" s="7">
        <v>9</v>
      </c>
      <c r="B335" s="21" t="s">
        <v>163</v>
      </c>
      <c r="C335" s="21"/>
      <c r="D335" s="81" t="s">
        <v>164</v>
      </c>
      <c r="E335" s="82"/>
      <c r="F335" s="82"/>
      <c r="G335" s="82"/>
      <c r="H335" s="82"/>
      <c r="I335" s="22" t="s">
        <v>84</v>
      </c>
      <c r="J335" s="23">
        <v>1</v>
      </c>
      <c r="K335" s="24"/>
      <c r="L335" s="139"/>
      <c r="M335" s="147">
        <f>IF(AND(J335= "",K335= ""), 0, ROUND(ROUND(L335, 2) * ROUND(IF(K335="",J335,K335),  0), 2))</f>
        <v>0</v>
      </c>
      <c r="N335" s="7"/>
      <c r="P335" s="25">
        <v>0.2</v>
      </c>
      <c r="T335" s="7">
        <v>44</v>
      </c>
    </row>
    <row r="336" spans="1:20" hidden="1" x14ac:dyDescent="0.25">
      <c r="A336" s="7" t="s">
        <v>61</v>
      </c>
    </row>
    <row r="337" spans="1:20" hidden="1" x14ac:dyDescent="0.25">
      <c r="A337" s="7" t="s">
        <v>61</v>
      </c>
    </row>
    <row r="338" spans="1:20" hidden="1" x14ac:dyDescent="0.25">
      <c r="A338" s="7" t="s">
        <v>62</v>
      </c>
    </row>
    <row r="339" spans="1:20" hidden="1" x14ac:dyDescent="0.25">
      <c r="A339" s="7" t="s">
        <v>63</v>
      </c>
    </row>
    <row r="340" spans="1:20" hidden="1" x14ac:dyDescent="0.25">
      <c r="A340" s="7" t="s">
        <v>65</v>
      </c>
    </row>
    <row r="341" spans="1:20" x14ac:dyDescent="0.25">
      <c r="A341" s="7">
        <v>9</v>
      </c>
      <c r="B341" s="21" t="s">
        <v>165</v>
      </c>
      <c r="C341" s="21"/>
      <c r="D341" s="81" t="s">
        <v>166</v>
      </c>
      <c r="E341" s="82"/>
      <c r="F341" s="82"/>
      <c r="G341" s="82"/>
      <c r="H341" s="82"/>
      <c r="I341" s="22" t="s">
        <v>84</v>
      </c>
      <c r="J341" s="23">
        <v>1</v>
      </c>
      <c r="K341" s="24"/>
      <c r="L341" s="139"/>
      <c r="M341" s="147">
        <f>IF(AND(J341= "",K341= ""), 0, ROUND(ROUND(L341, 2) * ROUND(IF(K341="",J341,K341),  0), 2))</f>
        <v>0</v>
      </c>
      <c r="N341" s="7"/>
      <c r="P341" s="25">
        <v>0.2</v>
      </c>
      <c r="T341" s="7">
        <v>44</v>
      </c>
    </row>
    <row r="342" spans="1:20" hidden="1" x14ac:dyDescent="0.25">
      <c r="A342" s="7" t="s">
        <v>61</v>
      </c>
    </row>
    <row r="343" spans="1:20" hidden="1" x14ac:dyDescent="0.25">
      <c r="A343" s="7" t="s">
        <v>62</v>
      </c>
    </row>
    <row r="344" spans="1:20" hidden="1" x14ac:dyDescent="0.25">
      <c r="A344" s="7" t="s">
        <v>63</v>
      </c>
    </row>
    <row r="345" spans="1:20" hidden="1" x14ac:dyDescent="0.25">
      <c r="A345" s="7" t="s">
        <v>65</v>
      </c>
    </row>
    <row r="346" spans="1:20" x14ac:dyDescent="0.25">
      <c r="A346" s="7">
        <v>9</v>
      </c>
      <c r="B346" s="21" t="s">
        <v>167</v>
      </c>
      <c r="C346" s="21"/>
      <c r="D346" s="81" t="s">
        <v>168</v>
      </c>
      <c r="E346" s="82"/>
      <c r="F346" s="82"/>
      <c r="G346" s="82"/>
      <c r="H346" s="82"/>
      <c r="I346" s="22" t="s">
        <v>84</v>
      </c>
      <c r="J346" s="23">
        <v>1</v>
      </c>
      <c r="K346" s="24"/>
      <c r="L346" s="139"/>
      <c r="M346" s="147">
        <f>IF(AND(J346= "",K346= ""), 0, ROUND(ROUND(L346, 2) * ROUND(IF(K346="",J346,K346),  0), 2))</f>
        <v>0</v>
      </c>
      <c r="N346" s="7"/>
      <c r="P346" s="25">
        <v>0.2</v>
      </c>
      <c r="T346" s="7">
        <v>44</v>
      </c>
    </row>
    <row r="347" spans="1:20" hidden="1" x14ac:dyDescent="0.25">
      <c r="A347" s="7" t="s">
        <v>61</v>
      </c>
    </row>
    <row r="348" spans="1:20" hidden="1" x14ac:dyDescent="0.25">
      <c r="A348" s="7" t="s">
        <v>62</v>
      </c>
    </row>
    <row r="349" spans="1:20" hidden="1" x14ac:dyDescent="0.25">
      <c r="A349" s="7" t="s">
        <v>65</v>
      </c>
    </row>
    <row r="350" spans="1:20" x14ac:dyDescent="0.25">
      <c r="A350" s="7">
        <v>8</v>
      </c>
      <c r="B350" s="21" t="s">
        <v>169</v>
      </c>
      <c r="C350" s="21"/>
      <c r="D350" s="80" t="s">
        <v>170</v>
      </c>
      <c r="E350" s="80"/>
      <c r="F350" s="80"/>
      <c r="G350" s="80"/>
      <c r="H350" s="80"/>
      <c r="M350" s="146"/>
      <c r="N350" s="7"/>
    </row>
    <row r="351" spans="1:20" hidden="1" x14ac:dyDescent="0.25">
      <c r="A351" s="7" t="s">
        <v>56</v>
      </c>
    </row>
    <row r="352" spans="1:20" hidden="1" x14ac:dyDescent="0.25">
      <c r="A352" s="7" t="s">
        <v>56</v>
      </c>
    </row>
    <row r="353" spans="1:20" hidden="1" x14ac:dyDescent="0.25">
      <c r="A353" s="7" t="s">
        <v>56</v>
      </c>
    </row>
    <row r="354" spans="1:20" ht="16.5" x14ac:dyDescent="0.25">
      <c r="A354" s="7">
        <v>9</v>
      </c>
      <c r="B354" s="21" t="s">
        <v>171</v>
      </c>
      <c r="C354" s="21"/>
      <c r="D354" s="81" t="s">
        <v>172</v>
      </c>
      <c r="E354" s="82"/>
      <c r="F354" s="82"/>
      <c r="G354" s="82"/>
      <c r="H354" s="82"/>
      <c r="I354" s="22" t="s">
        <v>14</v>
      </c>
      <c r="J354" s="23">
        <v>1</v>
      </c>
      <c r="K354" s="24"/>
      <c r="L354" s="139"/>
      <c r="M354" s="147">
        <f>IF(AND(J354= "",K354= ""), 0, ROUND(ROUND(L354, 2) * ROUND(IF(K354="",J354,K354),  0), 2))</f>
        <v>0</v>
      </c>
      <c r="N354" s="7"/>
      <c r="P354" s="25">
        <v>0.2</v>
      </c>
      <c r="T354" s="7">
        <v>44</v>
      </c>
    </row>
    <row r="355" spans="1:20" hidden="1" x14ac:dyDescent="0.25">
      <c r="A355" s="7" t="s">
        <v>61</v>
      </c>
    </row>
    <row r="356" spans="1:20" hidden="1" x14ac:dyDescent="0.25">
      <c r="A356" s="7" t="s">
        <v>61</v>
      </c>
    </row>
    <row r="357" spans="1:20" hidden="1" x14ac:dyDescent="0.25">
      <c r="A357" s="7" t="s">
        <v>61</v>
      </c>
    </row>
    <row r="358" spans="1:20" hidden="1" x14ac:dyDescent="0.25">
      <c r="A358" s="7" t="s">
        <v>62</v>
      </c>
    </row>
    <row r="359" spans="1:20" hidden="1" x14ac:dyDescent="0.25">
      <c r="A359" s="7" t="s">
        <v>63</v>
      </c>
    </row>
    <row r="360" spans="1:20" hidden="1" x14ac:dyDescent="0.25">
      <c r="A360" s="7" t="s">
        <v>65</v>
      </c>
    </row>
    <row r="361" spans="1:20" ht="16.5" x14ac:dyDescent="0.25">
      <c r="A361" s="7">
        <v>9</v>
      </c>
      <c r="B361" s="21" t="s">
        <v>173</v>
      </c>
      <c r="C361" s="21"/>
      <c r="D361" s="81" t="s">
        <v>174</v>
      </c>
      <c r="E361" s="82"/>
      <c r="F361" s="82"/>
      <c r="G361" s="82"/>
      <c r="H361" s="82"/>
      <c r="I361" s="22" t="s">
        <v>84</v>
      </c>
      <c r="J361" s="23">
        <v>1</v>
      </c>
      <c r="K361" s="24"/>
      <c r="L361" s="139"/>
      <c r="M361" s="147">
        <f>IF(AND(J361= "",K361= ""), 0, ROUND(ROUND(L361, 2) * ROUND(IF(K361="",J361,K361),  0), 2))</f>
        <v>0</v>
      </c>
      <c r="N361" s="7"/>
      <c r="P361" s="25">
        <v>0.2</v>
      </c>
      <c r="T361" s="7">
        <v>44</v>
      </c>
    </row>
    <row r="362" spans="1:20" hidden="1" x14ac:dyDescent="0.25">
      <c r="A362" s="7" t="s">
        <v>61</v>
      </c>
    </row>
    <row r="363" spans="1:20" hidden="1" x14ac:dyDescent="0.25">
      <c r="A363" s="7" t="s">
        <v>62</v>
      </c>
    </row>
    <row r="364" spans="1:20" hidden="1" x14ac:dyDescent="0.25">
      <c r="A364" s="7" t="s">
        <v>63</v>
      </c>
    </row>
    <row r="365" spans="1:20" hidden="1" x14ac:dyDescent="0.25">
      <c r="A365" s="7" t="s">
        <v>65</v>
      </c>
    </row>
    <row r="366" spans="1:20" ht="16.5" x14ac:dyDescent="0.25">
      <c r="A366" s="7">
        <v>9</v>
      </c>
      <c r="B366" s="21" t="s">
        <v>175</v>
      </c>
      <c r="C366" s="21"/>
      <c r="D366" s="81" t="s">
        <v>176</v>
      </c>
      <c r="E366" s="82"/>
      <c r="F366" s="82"/>
      <c r="G366" s="82"/>
      <c r="H366" s="82"/>
      <c r="I366" s="22" t="s">
        <v>84</v>
      </c>
      <c r="J366" s="23">
        <v>1</v>
      </c>
      <c r="K366" s="24"/>
      <c r="L366" s="139"/>
      <c r="M366" s="147">
        <f>IF(AND(J366= "",K366= ""), 0, ROUND(ROUND(L366, 2) * ROUND(IF(K366="",J366,K366),  0), 2))</f>
        <v>0</v>
      </c>
      <c r="N366" s="7"/>
      <c r="P366" s="25">
        <v>0.2</v>
      </c>
      <c r="T366" s="7">
        <v>44</v>
      </c>
    </row>
    <row r="367" spans="1:20" hidden="1" x14ac:dyDescent="0.25">
      <c r="A367" s="7" t="s">
        <v>61</v>
      </c>
    </row>
    <row r="368" spans="1:20" hidden="1" x14ac:dyDescent="0.25">
      <c r="A368" s="7" t="s">
        <v>62</v>
      </c>
    </row>
    <row r="369" spans="1:20" hidden="1" x14ac:dyDescent="0.25">
      <c r="A369" s="7" t="s">
        <v>63</v>
      </c>
    </row>
    <row r="370" spans="1:20" hidden="1" x14ac:dyDescent="0.25">
      <c r="A370" s="7" t="s">
        <v>65</v>
      </c>
    </row>
    <row r="371" spans="1:20" ht="16.5" x14ac:dyDescent="0.25">
      <c r="A371" s="7">
        <v>9</v>
      </c>
      <c r="B371" s="21" t="s">
        <v>177</v>
      </c>
      <c r="C371" s="21"/>
      <c r="D371" s="81" t="s">
        <v>178</v>
      </c>
      <c r="E371" s="82"/>
      <c r="F371" s="82"/>
      <c r="G371" s="82"/>
      <c r="H371" s="82"/>
      <c r="I371" s="22" t="s">
        <v>84</v>
      </c>
      <c r="J371" s="23">
        <v>1</v>
      </c>
      <c r="K371" s="24"/>
      <c r="L371" s="139"/>
      <c r="M371" s="147">
        <f>IF(AND(J371= "",K371= ""), 0, ROUND(ROUND(L371, 2) * ROUND(IF(K371="",J371,K371),  0), 2))</f>
        <v>0</v>
      </c>
      <c r="N371" s="7"/>
      <c r="P371" s="25">
        <v>0.2</v>
      </c>
      <c r="T371" s="7">
        <v>44</v>
      </c>
    </row>
    <row r="372" spans="1:20" hidden="1" x14ac:dyDescent="0.25">
      <c r="A372" s="7" t="s">
        <v>61</v>
      </c>
    </row>
    <row r="373" spans="1:20" hidden="1" x14ac:dyDescent="0.25">
      <c r="A373" s="7" t="s">
        <v>62</v>
      </c>
    </row>
    <row r="374" spans="1:20" hidden="1" x14ac:dyDescent="0.25">
      <c r="A374" s="7" t="s">
        <v>63</v>
      </c>
    </row>
    <row r="375" spans="1:20" hidden="1" x14ac:dyDescent="0.25">
      <c r="A375" s="7" t="s">
        <v>65</v>
      </c>
    </row>
    <row r="376" spans="1:20" ht="16.5" x14ac:dyDescent="0.25">
      <c r="A376" s="7">
        <v>9</v>
      </c>
      <c r="B376" s="21" t="s">
        <v>179</v>
      </c>
      <c r="C376" s="21"/>
      <c r="D376" s="81" t="s">
        <v>180</v>
      </c>
      <c r="E376" s="82"/>
      <c r="F376" s="82"/>
      <c r="G376" s="82"/>
      <c r="H376" s="82"/>
      <c r="I376" s="22" t="s">
        <v>84</v>
      </c>
      <c r="J376" s="23">
        <v>1</v>
      </c>
      <c r="K376" s="24"/>
      <c r="L376" s="139"/>
      <c r="M376" s="147">
        <f>IF(AND(J376= "",K376= ""), 0, ROUND(ROUND(L376, 2) * ROUND(IF(K376="",J376,K376),  0), 2))</f>
        <v>0</v>
      </c>
      <c r="N376" s="7"/>
      <c r="P376" s="25">
        <v>0.2</v>
      </c>
      <c r="T376" s="7">
        <v>44</v>
      </c>
    </row>
    <row r="377" spans="1:20" hidden="1" x14ac:dyDescent="0.25">
      <c r="A377" s="7" t="s">
        <v>61</v>
      </c>
    </row>
    <row r="378" spans="1:20" hidden="1" x14ac:dyDescent="0.25">
      <c r="A378" s="7" t="s">
        <v>62</v>
      </c>
    </row>
    <row r="379" spans="1:20" hidden="1" x14ac:dyDescent="0.25">
      <c r="A379" s="7" t="s">
        <v>63</v>
      </c>
    </row>
    <row r="380" spans="1:20" hidden="1" x14ac:dyDescent="0.25">
      <c r="A380" s="7" t="s">
        <v>65</v>
      </c>
    </row>
    <row r="381" spans="1:20" ht="16.5" x14ac:dyDescent="0.25">
      <c r="A381" s="7">
        <v>9</v>
      </c>
      <c r="B381" s="21" t="s">
        <v>181</v>
      </c>
      <c r="C381" s="21"/>
      <c r="D381" s="81" t="s">
        <v>182</v>
      </c>
      <c r="E381" s="82"/>
      <c r="F381" s="82"/>
      <c r="G381" s="82"/>
      <c r="H381" s="82"/>
      <c r="I381" s="22" t="s">
        <v>84</v>
      </c>
      <c r="J381" s="23">
        <v>1</v>
      </c>
      <c r="K381" s="24"/>
      <c r="L381" s="139"/>
      <c r="M381" s="147">
        <f>IF(AND(J381= "",K381= ""), 0, ROUND(ROUND(L381, 2) * ROUND(IF(K381="",J381,K381),  0), 2))</f>
        <v>0</v>
      </c>
      <c r="N381" s="7"/>
      <c r="P381" s="25">
        <v>0.2</v>
      </c>
      <c r="T381" s="7">
        <v>44</v>
      </c>
    </row>
    <row r="382" spans="1:20" hidden="1" x14ac:dyDescent="0.25">
      <c r="A382" s="7" t="s">
        <v>61</v>
      </c>
    </row>
    <row r="383" spans="1:20" hidden="1" x14ac:dyDescent="0.25">
      <c r="A383" s="7" t="s">
        <v>62</v>
      </c>
    </row>
    <row r="384" spans="1:20" hidden="1" x14ac:dyDescent="0.25">
      <c r="A384" s="7" t="s">
        <v>63</v>
      </c>
    </row>
    <row r="385" spans="1:20" hidden="1" x14ac:dyDescent="0.25">
      <c r="A385" s="7" t="s">
        <v>65</v>
      </c>
    </row>
    <row r="386" spans="1:20" ht="16.5" x14ac:dyDescent="0.25">
      <c r="A386" s="7">
        <v>9</v>
      </c>
      <c r="B386" s="21" t="s">
        <v>183</v>
      </c>
      <c r="C386" s="21"/>
      <c r="D386" s="81" t="s">
        <v>184</v>
      </c>
      <c r="E386" s="82"/>
      <c r="F386" s="82"/>
      <c r="G386" s="82"/>
      <c r="H386" s="82"/>
      <c r="I386" s="22" t="s">
        <v>84</v>
      </c>
      <c r="J386" s="23">
        <v>1</v>
      </c>
      <c r="K386" s="24"/>
      <c r="L386" s="139"/>
      <c r="M386" s="147">
        <f>IF(AND(J386= "",K386= ""), 0, ROUND(ROUND(L386, 2) * ROUND(IF(K386="",J386,K386),  0), 2))</f>
        <v>0</v>
      </c>
      <c r="N386" s="7"/>
      <c r="P386" s="25">
        <v>0.2</v>
      </c>
      <c r="T386" s="7">
        <v>44</v>
      </c>
    </row>
    <row r="387" spans="1:20" hidden="1" x14ac:dyDescent="0.25">
      <c r="A387" s="7" t="s">
        <v>61</v>
      </c>
    </row>
    <row r="388" spans="1:20" hidden="1" x14ac:dyDescent="0.25">
      <c r="A388" s="7" t="s">
        <v>62</v>
      </c>
    </row>
    <row r="389" spans="1:20" hidden="1" x14ac:dyDescent="0.25">
      <c r="A389" s="7" t="s">
        <v>63</v>
      </c>
    </row>
    <row r="390" spans="1:20" hidden="1" x14ac:dyDescent="0.25">
      <c r="A390" s="7" t="s">
        <v>65</v>
      </c>
    </row>
    <row r="391" spans="1:20" ht="16.5" x14ac:dyDescent="0.25">
      <c r="A391" s="7">
        <v>9</v>
      </c>
      <c r="B391" s="21" t="s">
        <v>185</v>
      </c>
      <c r="C391" s="21"/>
      <c r="D391" s="81" t="s">
        <v>186</v>
      </c>
      <c r="E391" s="82"/>
      <c r="F391" s="82"/>
      <c r="G391" s="82"/>
      <c r="H391" s="82"/>
      <c r="I391" s="22" t="s">
        <v>84</v>
      </c>
      <c r="J391" s="23">
        <v>1</v>
      </c>
      <c r="K391" s="24"/>
      <c r="L391" s="139"/>
      <c r="M391" s="147">
        <f>IF(AND(J391= "",K391= ""), 0, ROUND(ROUND(L391, 2) * ROUND(IF(K391="",J391,K391),  0), 2))</f>
        <v>0</v>
      </c>
      <c r="N391" s="7"/>
      <c r="P391" s="25">
        <v>0.2</v>
      </c>
      <c r="T391" s="7">
        <v>44</v>
      </c>
    </row>
    <row r="392" spans="1:20" hidden="1" x14ac:dyDescent="0.25">
      <c r="A392" s="7" t="s">
        <v>61</v>
      </c>
    </row>
    <row r="393" spans="1:20" hidden="1" x14ac:dyDescent="0.25">
      <c r="A393" s="7" t="s">
        <v>62</v>
      </c>
    </row>
    <row r="394" spans="1:20" hidden="1" x14ac:dyDescent="0.25">
      <c r="A394" s="7" t="s">
        <v>63</v>
      </c>
    </row>
    <row r="395" spans="1:20" hidden="1" x14ac:dyDescent="0.25">
      <c r="A395" s="7" t="s">
        <v>65</v>
      </c>
    </row>
    <row r="396" spans="1:20" ht="16.5" x14ac:dyDescent="0.25">
      <c r="A396" s="7">
        <v>9</v>
      </c>
      <c r="B396" s="21" t="s">
        <v>187</v>
      </c>
      <c r="C396" s="21"/>
      <c r="D396" s="81" t="s">
        <v>188</v>
      </c>
      <c r="E396" s="82"/>
      <c r="F396" s="82"/>
      <c r="G396" s="82"/>
      <c r="H396" s="82"/>
      <c r="I396" s="22" t="s">
        <v>84</v>
      </c>
      <c r="J396" s="23">
        <v>1</v>
      </c>
      <c r="K396" s="24"/>
      <c r="L396" s="139"/>
      <c r="M396" s="147">
        <f>IF(AND(J396= "",K396= ""), 0, ROUND(ROUND(L396, 2) * ROUND(IF(K396="",J396,K396),  0), 2))</f>
        <v>0</v>
      </c>
      <c r="N396" s="7"/>
      <c r="P396" s="25">
        <v>0.2</v>
      </c>
      <c r="T396" s="7">
        <v>44</v>
      </c>
    </row>
    <row r="397" spans="1:20" hidden="1" x14ac:dyDescent="0.25">
      <c r="A397" s="7" t="s">
        <v>61</v>
      </c>
    </row>
    <row r="398" spans="1:20" hidden="1" x14ac:dyDescent="0.25">
      <c r="A398" s="7" t="s">
        <v>62</v>
      </c>
    </row>
    <row r="399" spans="1:20" hidden="1" x14ac:dyDescent="0.25">
      <c r="A399" s="7" t="s">
        <v>63</v>
      </c>
    </row>
    <row r="400" spans="1:20" hidden="1" x14ac:dyDescent="0.25">
      <c r="A400" s="7" t="s">
        <v>65</v>
      </c>
    </row>
    <row r="401" spans="1:20" ht="16.5" x14ac:dyDescent="0.25">
      <c r="A401" s="7">
        <v>9</v>
      </c>
      <c r="B401" s="21" t="s">
        <v>189</v>
      </c>
      <c r="C401" s="21"/>
      <c r="D401" s="81" t="s">
        <v>190</v>
      </c>
      <c r="E401" s="82"/>
      <c r="F401" s="82"/>
      <c r="G401" s="82"/>
      <c r="H401" s="82"/>
      <c r="I401" s="22" t="s">
        <v>84</v>
      </c>
      <c r="J401" s="23">
        <v>1</v>
      </c>
      <c r="K401" s="24"/>
      <c r="L401" s="139"/>
      <c r="M401" s="147">
        <f>IF(AND(J401= "",K401= ""), 0, ROUND(ROUND(L401, 2) * ROUND(IF(K401="",J401,K401),  0), 2))</f>
        <v>0</v>
      </c>
      <c r="N401" s="7"/>
      <c r="P401" s="25">
        <v>0.2</v>
      </c>
      <c r="T401" s="7">
        <v>44</v>
      </c>
    </row>
    <row r="402" spans="1:20" hidden="1" x14ac:dyDescent="0.25">
      <c r="A402" s="7" t="s">
        <v>61</v>
      </c>
    </row>
    <row r="403" spans="1:20" hidden="1" x14ac:dyDescent="0.25">
      <c r="A403" s="7" t="s">
        <v>62</v>
      </c>
    </row>
    <row r="404" spans="1:20" hidden="1" x14ac:dyDescent="0.25">
      <c r="A404" s="7" t="s">
        <v>63</v>
      </c>
    </row>
    <row r="405" spans="1:20" hidden="1" x14ac:dyDescent="0.25">
      <c r="A405" s="7" t="s">
        <v>65</v>
      </c>
    </row>
    <row r="406" spans="1:20" ht="16.5" x14ac:dyDescent="0.25">
      <c r="A406" s="7">
        <v>9</v>
      </c>
      <c r="B406" s="21" t="s">
        <v>191</v>
      </c>
      <c r="C406" s="21"/>
      <c r="D406" s="81" t="s">
        <v>192</v>
      </c>
      <c r="E406" s="82"/>
      <c r="F406" s="82"/>
      <c r="G406" s="82"/>
      <c r="H406" s="82"/>
      <c r="I406" s="22" t="s">
        <v>84</v>
      </c>
      <c r="J406" s="23">
        <v>1</v>
      </c>
      <c r="K406" s="24"/>
      <c r="L406" s="139"/>
      <c r="M406" s="147">
        <f>IF(AND(J406= "",K406= ""), 0, ROUND(ROUND(L406, 2) * ROUND(IF(K406="",J406,K406),  0), 2))</f>
        <v>0</v>
      </c>
      <c r="N406" s="7"/>
      <c r="P406" s="25">
        <v>0.2</v>
      </c>
      <c r="T406" s="7">
        <v>44</v>
      </c>
    </row>
    <row r="407" spans="1:20" hidden="1" x14ac:dyDescent="0.25">
      <c r="A407" s="7" t="s">
        <v>61</v>
      </c>
    </row>
    <row r="408" spans="1:20" hidden="1" x14ac:dyDescent="0.25">
      <c r="A408" s="7" t="s">
        <v>62</v>
      </c>
    </row>
    <row r="409" spans="1:20" hidden="1" x14ac:dyDescent="0.25">
      <c r="A409" s="7" t="s">
        <v>63</v>
      </c>
    </row>
    <row r="410" spans="1:20" hidden="1" x14ac:dyDescent="0.25">
      <c r="A410" s="7" t="s">
        <v>65</v>
      </c>
    </row>
    <row r="411" spans="1:20" hidden="1" x14ac:dyDescent="0.25">
      <c r="A411" s="7" t="s">
        <v>57</v>
      </c>
    </row>
    <row r="412" spans="1:20" x14ac:dyDescent="0.25">
      <c r="A412" s="7" t="s">
        <v>48</v>
      </c>
      <c r="B412" s="20"/>
      <c r="C412" s="20"/>
      <c r="D412" s="65"/>
      <c r="E412" s="65"/>
      <c r="F412" s="65"/>
      <c r="G412" s="65"/>
      <c r="H412" s="65"/>
      <c r="M412" s="145"/>
    </row>
    <row r="413" spans="1:20" x14ac:dyDescent="0.25">
      <c r="B413" s="20"/>
      <c r="C413" s="20"/>
      <c r="D413" s="68" t="s">
        <v>128</v>
      </c>
      <c r="E413" s="69"/>
      <c r="F413" s="69"/>
      <c r="G413" s="69"/>
      <c r="H413" s="69"/>
      <c r="I413" s="66"/>
      <c r="J413" s="66"/>
      <c r="K413" s="66"/>
      <c r="L413" s="66"/>
      <c r="M413" s="67"/>
    </row>
    <row r="414" spans="1:20" x14ac:dyDescent="0.25">
      <c r="B414" s="20"/>
      <c r="C414" s="20"/>
      <c r="D414" s="71"/>
      <c r="E414" s="46"/>
      <c r="F414" s="46"/>
      <c r="G414" s="46"/>
      <c r="H414" s="46"/>
      <c r="I414" s="46"/>
      <c r="J414" s="46"/>
      <c r="K414" s="46"/>
      <c r="L414" s="46"/>
      <c r="M414" s="70"/>
    </row>
    <row r="415" spans="1:20" x14ac:dyDescent="0.25">
      <c r="B415" s="20"/>
      <c r="C415" s="20"/>
      <c r="D415" s="74" t="s">
        <v>49</v>
      </c>
      <c r="E415" s="75"/>
      <c r="F415" s="75"/>
      <c r="G415" s="75"/>
      <c r="H415" s="75"/>
      <c r="I415" s="72">
        <f>SUMIF(N251:N412, IF(N250="","",N250), M251:M412)</f>
        <v>0</v>
      </c>
      <c r="J415" s="72"/>
      <c r="K415" s="72"/>
      <c r="L415" s="72"/>
      <c r="M415" s="73"/>
    </row>
    <row r="416" spans="1:20" hidden="1" x14ac:dyDescent="0.25">
      <c r="B416" s="20"/>
      <c r="C416" s="20"/>
      <c r="D416" s="78" t="s">
        <v>50</v>
      </c>
      <c r="E416" s="79"/>
      <c r="F416" s="79"/>
      <c r="G416" s="79"/>
      <c r="H416" s="79"/>
      <c r="I416" s="76">
        <f>ROUND(SUMIF(N251:N412, IF(N250="","",N250), M251:M412) * 0.2, 2)</f>
        <v>0</v>
      </c>
      <c r="J416" s="76"/>
      <c r="K416" s="76"/>
      <c r="L416" s="76"/>
      <c r="M416" s="77"/>
    </row>
    <row r="417" spans="1:20" hidden="1" x14ac:dyDescent="0.25">
      <c r="B417" s="20"/>
      <c r="C417" s="20"/>
      <c r="D417" s="74" t="s">
        <v>51</v>
      </c>
      <c r="E417" s="75"/>
      <c r="F417" s="75"/>
      <c r="G417" s="75"/>
      <c r="H417" s="75"/>
      <c r="I417" s="72">
        <f>SUM(I415:I416)</f>
        <v>0</v>
      </c>
      <c r="J417" s="72"/>
      <c r="K417" s="72"/>
      <c r="L417" s="72"/>
      <c r="M417" s="73"/>
    </row>
    <row r="418" spans="1:20" ht="15.75" customHeight="1" x14ac:dyDescent="0.25">
      <c r="A418" s="7">
        <v>4</v>
      </c>
      <c r="B418" s="18" t="s">
        <v>193</v>
      </c>
      <c r="C418" s="18"/>
      <c r="D418" s="64" t="s">
        <v>194</v>
      </c>
      <c r="E418" s="64"/>
      <c r="F418" s="64"/>
      <c r="G418" s="64"/>
      <c r="H418" s="64"/>
      <c r="I418" s="19"/>
      <c r="J418" s="19"/>
      <c r="K418" s="19"/>
      <c r="L418" s="138"/>
      <c r="M418" s="144"/>
      <c r="N418" s="7"/>
    </row>
    <row r="419" spans="1:20" x14ac:dyDescent="0.25">
      <c r="A419" s="7">
        <v>9</v>
      </c>
      <c r="B419" s="21" t="s">
        <v>195</v>
      </c>
      <c r="C419" s="21"/>
      <c r="D419" s="81" t="s">
        <v>196</v>
      </c>
      <c r="E419" s="82"/>
      <c r="F419" s="82"/>
      <c r="G419" s="82"/>
      <c r="H419" s="82"/>
      <c r="I419" s="22" t="s">
        <v>14</v>
      </c>
      <c r="J419" s="23">
        <v>1</v>
      </c>
      <c r="K419" s="24"/>
      <c r="L419" s="139"/>
      <c r="M419" s="147">
        <f>IF(AND(J419= "",K419= ""), 0, ROUND(ROUND(L419, 2) * ROUND(IF(K419="",J419,K419),  0), 2))</f>
        <v>0</v>
      </c>
      <c r="N419" s="7"/>
      <c r="P419" s="25">
        <v>0.2</v>
      </c>
      <c r="T419" s="7">
        <v>44</v>
      </c>
    </row>
    <row r="420" spans="1:20" hidden="1" x14ac:dyDescent="0.25">
      <c r="A420" s="7" t="s">
        <v>61</v>
      </c>
    </row>
    <row r="421" spans="1:20" hidden="1" x14ac:dyDescent="0.25">
      <c r="A421" s="7" t="s">
        <v>61</v>
      </c>
    </row>
    <row r="422" spans="1:20" hidden="1" x14ac:dyDescent="0.25">
      <c r="A422" s="7" t="s">
        <v>61</v>
      </c>
    </row>
    <row r="423" spans="1:20" hidden="1" x14ac:dyDescent="0.25">
      <c r="A423" s="7" t="s">
        <v>62</v>
      </c>
    </row>
    <row r="424" spans="1:20" hidden="1" x14ac:dyDescent="0.25">
      <c r="A424" s="7" t="s">
        <v>63</v>
      </c>
    </row>
    <row r="425" spans="1:20" hidden="1" x14ac:dyDescent="0.25">
      <c r="A425" s="7" t="s">
        <v>65</v>
      </c>
    </row>
    <row r="426" spans="1:20" ht="22.5" customHeight="1" x14ac:dyDescent="0.25">
      <c r="A426" s="7">
        <v>9</v>
      </c>
      <c r="B426" s="21" t="s">
        <v>197</v>
      </c>
      <c r="C426" s="21"/>
      <c r="D426" s="81" t="s">
        <v>198</v>
      </c>
      <c r="E426" s="82"/>
      <c r="F426" s="82"/>
      <c r="G426" s="82"/>
      <c r="H426" s="82"/>
      <c r="I426" s="22" t="s">
        <v>84</v>
      </c>
      <c r="J426" s="23">
        <v>1</v>
      </c>
      <c r="K426" s="24"/>
      <c r="L426" s="139"/>
      <c r="M426" s="147">
        <f>IF(AND(J426= "",K426= ""), 0, ROUND(ROUND(L426, 2) * ROUND(IF(K426="",J426,K426),  0), 2))</f>
        <v>0</v>
      </c>
      <c r="N426" s="7"/>
      <c r="P426" s="25">
        <v>0.2</v>
      </c>
      <c r="T426" s="7">
        <v>44</v>
      </c>
    </row>
    <row r="427" spans="1:20" hidden="1" x14ac:dyDescent="0.25">
      <c r="A427" s="7" t="s">
        <v>61</v>
      </c>
    </row>
    <row r="428" spans="1:20" hidden="1" x14ac:dyDescent="0.25">
      <c r="A428" s="7" t="s">
        <v>62</v>
      </c>
    </row>
    <row r="429" spans="1:20" hidden="1" x14ac:dyDescent="0.25">
      <c r="A429" s="7" t="s">
        <v>63</v>
      </c>
    </row>
    <row r="430" spans="1:20" hidden="1" x14ac:dyDescent="0.25">
      <c r="A430" s="7" t="s">
        <v>65</v>
      </c>
    </row>
    <row r="431" spans="1:20" x14ac:dyDescent="0.25">
      <c r="A431" s="7" t="s">
        <v>48</v>
      </c>
      <c r="B431" s="20"/>
      <c r="C431" s="20"/>
      <c r="D431" s="65"/>
      <c r="E431" s="65"/>
      <c r="F431" s="65"/>
      <c r="G431" s="65"/>
      <c r="H431" s="65"/>
      <c r="M431" s="145"/>
    </row>
    <row r="432" spans="1:20" x14ac:dyDescent="0.25">
      <c r="B432" s="20"/>
      <c r="C432" s="20"/>
      <c r="D432" s="68" t="s">
        <v>194</v>
      </c>
      <c r="E432" s="69"/>
      <c r="F432" s="69"/>
      <c r="G432" s="69"/>
      <c r="H432" s="69"/>
      <c r="I432" s="66"/>
      <c r="J432" s="66"/>
      <c r="K432" s="66"/>
      <c r="L432" s="66"/>
      <c r="M432" s="67"/>
    </row>
    <row r="433" spans="1:20" x14ac:dyDescent="0.25">
      <c r="B433" s="20"/>
      <c r="C433" s="20"/>
      <c r="D433" s="71"/>
      <c r="E433" s="46"/>
      <c r="F433" s="46"/>
      <c r="G433" s="46"/>
      <c r="H433" s="46"/>
      <c r="I433" s="46"/>
      <c r="J433" s="46"/>
      <c r="K433" s="46"/>
      <c r="L433" s="46"/>
      <c r="M433" s="70"/>
    </row>
    <row r="434" spans="1:20" x14ac:dyDescent="0.25">
      <c r="B434" s="20"/>
      <c r="C434" s="20"/>
      <c r="D434" s="74" t="s">
        <v>49</v>
      </c>
      <c r="E434" s="75"/>
      <c r="F434" s="75"/>
      <c r="G434" s="75"/>
      <c r="H434" s="75"/>
      <c r="I434" s="72">
        <f>SUMIF(N419:N431, IF(N418="","",N418), M419:M431)</f>
        <v>0</v>
      </c>
      <c r="J434" s="72"/>
      <c r="K434" s="72"/>
      <c r="L434" s="72"/>
      <c r="M434" s="73"/>
    </row>
    <row r="435" spans="1:20" hidden="1" x14ac:dyDescent="0.25">
      <c r="B435" s="20"/>
      <c r="C435" s="20"/>
      <c r="D435" s="78" t="s">
        <v>50</v>
      </c>
      <c r="E435" s="79"/>
      <c r="F435" s="79"/>
      <c r="G435" s="79"/>
      <c r="H435" s="79"/>
      <c r="I435" s="76">
        <f>ROUND(SUMIF(N419:N431, IF(N418="","",N418), M419:M431) * 0.2, 2)</f>
        <v>0</v>
      </c>
      <c r="J435" s="76"/>
      <c r="K435" s="76"/>
      <c r="L435" s="76"/>
      <c r="M435" s="77"/>
    </row>
    <row r="436" spans="1:20" hidden="1" x14ac:dyDescent="0.25">
      <c r="B436" s="20"/>
      <c r="C436" s="20"/>
      <c r="D436" s="74" t="s">
        <v>51</v>
      </c>
      <c r="E436" s="75"/>
      <c r="F436" s="75"/>
      <c r="G436" s="75"/>
      <c r="H436" s="75"/>
      <c r="I436" s="72">
        <f>SUM(I434:I435)</f>
        <v>0</v>
      </c>
      <c r="J436" s="72"/>
      <c r="K436" s="72"/>
      <c r="L436" s="72"/>
      <c r="M436" s="73"/>
    </row>
    <row r="437" spans="1:20" x14ac:dyDescent="0.25">
      <c r="A437" s="7" t="s">
        <v>42</v>
      </c>
      <c r="B437" s="20"/>
      <c r="C437" s="20"/>
      <c r="D437" s="65"/>
      <c r="E437" s="65"/>
      <c r="F437" s="65"/>
      <c r="G437" s="65"/>
      <c r="H437" s="65"/>
      <c r="M437" s="145"/>
    </row>
    <row r="438" spans="1:20" ht="25.5" customHeight="1" x14ac:dyDescent="0.25">
      <c r="B438" s="20"/>
      <c r="C438" s="20"/>
      <c r="D438" s="85" t="s">
        <v>43</v>
      </c>
      <c r="E438" s="86"/>
      <c r="F438" s="86"/>
      <c r="G438" s="86"/>
      <c r="H438" s="86"/>
      <c r="I438" s="83"/>
      <c r="J438" s="83"/>
      <c r="K438" s="83"/>
      <c r="L438" s="83"/>
      <c r="M438" s="84"/>
    </row>
    <row r="439" spans="1:20" x14ac:dyDescent="0.25">
      <c r="B439" s="20"/>
      <c r="C439" s="20"/>
      <c r="D439" s="71"/>
      <c r="E439" s="46"/>
      <c r="F439" s="46"/>
      <c r="G439" s="46"/>
      <c r="H439" s="46"/>
      <c r="I439" s="46"/>
      <c r="J439" s="46"/>
      <c r="K439" s="46"/>
      <c r="L439" s="46"/>
      <c r="M439" s="70"/>
    </row>
    <row r="440" spans="1:20" x14ac:dyDescent="0.25">
      <c r="B440" s="20"/>
      <c r="C440" s="20"/>
      <c r="D440" s="89" t="s">
        <v>49</v>
      </c>
      <c r="E440" s="90"/>
      <c r="F440" s="90"/>
      <c r="G440" s="90"/>
      <c r="H440" s="90"/>
      <c r="I440" s="87">
        <f>SUMIF(N10:N437, IF(N9="","",N9), M10:M437)</f>
        <v>0</v>
      </c>
      <c r="J440" s="87"/>
      <c r="K440" s="87"/>
      <c r="L440" s="87"/>
      <c r="M440" s="88"/>
    </row>
    <row r="441" spans="1:20" hidden="1" x14ac:dyDescent="0.25">
      <c r="B441" s="20"/>
      <c r="C441" s="20"/>
      <c r="D441" s="93" t="s">
        <v>50</v>
      </c>
      <c r="E441" s="94"/>
      <c r="F441" s="94"/>
      <c r="G441" s="94"/>
      <c r="H441" s="94"/>
      <c r="I441" s="91">
        <f>ROUND(SUMIF(N10:N437, IF(N9="","",N9), M10:M437) * 0.2, 2)</f>
        <v>0</v>
      </c>
      <c r="J441" s="91"/>
      <c r="K441" s="91"/>
      <c r="L441" s="91"/>
      <c r="M441" s="92"/>
    </row>
    <row r="442" spans="1:20" hidden="1" x14ac:dyDescent="0.25">
      <c r="B442" s="20"/>
      <c r="C442" s="20"/>
      <c r="D442" s="89" t="s">
        <v>51</v>
      </c>
      <c r="E442" s="90"/>
      <c r="F442" s="90"/>
      <c r="G442" s="90"/>
      <c r="H442" s="90"/>
      <c r="I442" s="87">
        <f>SUM(I440:I441)</f>
        <v>0</v>
      </c>
      <c r="J442" s="87"/>
      <c r="K442" s="87"/>
      <c r="L442" s="87"/>
      <c r="M442" s="88"/>
    </row>
    <row r="443" spans="1:20" ht="54" customHeight="1" x14ac:dyDescent="0.25">
      <c r="A443" s="7">
        <v>3</v>
      </c>
      <c r="B443" s="16">
        <v>4</v>
      </c>
      <c r="C443" s="16"/>
      <c r="D443" s="63" t="s">
        <v>199</v>
      </c>
      <c r="E443" s="63"/>
      <c r="F443" s="63"/>
      <c r="G443" s="63"/>
      <c r="H443" s="63"/>
      <c r="I443" s="17"/>
      <c r="J443" s="17"/>
      <c r="K443" s="17"/>
      <c r="L443" s="137"/>
      <c r="M443" s="143"/>
      <c r="N443" s="7" t="s">
        <v>200</v>
      </c>
    </row>
    <row r="444" spans="1:20" ht="22.5" customHeight="1" x14ac:dyDescent="0.25">
      <c r="A444" s="7">
        <v>9</v>
      </c>
      <c r="B444" s="21" t="s">
        <v>201</v>
      </c>
      <c r="C444" s="21"/>
      <c r="D444" s="81" t="s">
        <v>202</v>
      </c>
      <c r="E444" s="82"/>
      <c r="F444" s="82"/>
      <c r="G444" s="82"/>
      <c r="H444" s="82"/>
      <c r="I444" s="22" t="s">
        <v>84</v>
      </c>
      <c r="J444" s="23">
        <v>1</v>
      </c>
      <c r="K444" s="24"/>
      <c r="L444" s="139"/>
      <c r="M444" s="147">
        <f>IF(AND(J444= "",K444= ""), 0, ROUND(ROUND(L444, 2) * ROUND(IF(K444="",J444,K444),  0), 2))</f>
        <v>0</v>
      </c>
      <c r="N444" s="7" t="s">
        <v>200</v>
      </c>
      <c r="O444" s="7">
        <v>1454</v>
      </c>
      <c r="P444" s="25">
        <v>0.2</v>
      </c>
      <c r="T444" s="7">
        <v>44</v>
      </c>
    </row>
    <row r="445" spans="1:20" hidden="1" x14ac:dyDescent="0.25">
      <c r="A445" s="7" t="s">
        <v>61</v>
      </c>
    </row>
    <row r="446" spans="1:20" hidden="1" x14ac:dyDescent="0.25">
      <c r="A446" s="7" t="s">
        <v>61</v>
      </c>
    </row>
    <row r="447" spans="1:20" hidden="1" x14ac:dyDescent="0.25">
      <c r="A447" s="7" t="s">
        <v>62</v>
      </c>
    </row>
    <row r="448" spans="1:20" hidden="1" x14ac:dyDescent="0.25">
      <c r="A448" s="7" t="s">
        <v>63</v>
      </c>
    </row>
    <row r="449" spans="1:20" hidden="1" x14ac:dyDescent="0.25">
      <c r="A449" s="7" t="s">
        <v>65</v>
      </c>
    </row>
    <row r="450" spans="1:20" ht="22.5" customHeight="1" x14ac:dyDescent="0.25">
      <c r="A450" s="7">
        <v>9</v>
      </c>
      <c r="B450" s="21" t="s">
        <v>203</v>
      </c>
      <c r="C450" s="21"/>
      <c r="D450" s="81" t="s">
        <v>204</v>
      </c>
      <c r="E450" s="82"/>
      <c r="F450" s="82"/>
      <c r="G450" s="82"/>
      <c r="H450" s="82"/>
      <c r="I450" s="22" t="s">
        <v>84</v>
      </c>
      <c r="J450" s="23">
        <v>1</v>
      </c>
      <c r="K450" s="24"/>
      <c r="L450" s="139"/>
      <c r="M450" s="147">
        <f>IF(AND(J450= "",K450= ""), 0, ROUND(ROUND(L450, 2) * ROUND(IF(K450="",J450,K450),  0), 2))</f>
        <v>0</v>
      </c>
      <c r="N450" s="7" t="s">
        <v>200</v>
      </c>
      <c r="O450" s="7">
        <v>1454</v>
      </c>
      <c r="P450" s="25">
        <v>0.2</v>
      </c>
      <c r="T450" s="7">
        <v>44</v>
      </c>
    </row>
    <row r="451" spans="1:20" hidden="1" x14ac:dyDescent="0.25">
      <c r="A451" s="7" t="s">
        <v>61</v>
      </c>
    </row>
    <row r="452" spans="1:20" hidden="1" x14ac:dyDescent="0.25">
      <c r="A452" s="7" t="s">
        <v>61</v>
      </c>
    </row>
    <row r="453" spans="1:20" hidden="1" x14ac:dyDescent="0.25">
      <c r="A453" s="7" t="s">
        <v>62</v>
      </c>
    </row>
    <row r="454" spans="1:20" hidden="1" x14ac:dyDescent="0.25">
      <c r="A454" s="7" t="s">
        <v>63</v>
      </c>
    </row>
    <row r="455" spans="1:20" hidden="1" x14ac:dyDescent="0.25">
      <c r="A455" s="7" t="s">
        <v>65</v>
      </c>
    </row>
    <row r="456" spans="1:20" ht="22.5" x14ac:dyDescent="0.25">
      <c r="A456" s="7">
        <v>9</v>
      </c>
      <c r="B456" s="21" t="s">
        <v>205</v>
      </c>
      <c r="C456" s="21"/>
      <c r="D456" s="81" t="s">
        <v>206</v>
      </c>
      <c r="E456" s="82"/>
      <c r="F456" s="82"/>
      <c r="G456" s="82"/>
      <c r="H456" s="82"/>
      <c r="I456" s="22" t="s">
        <v>84</v>
      </c>
      <c r="J456" s="23">
        <v>1</v>
      </c>
      <c r="K456" s="24"/>
      <c r="L456" s="139"/>
      <c r="M456" s="147">
        <f>IF(AND(J456= "",K456= ""), 0, ROUND(ROUND(L456, 2) * ROUND(IF(K456="",J456,K456),  0), 2))</f>
        <v>0</v>
      </c>
      <c r="N456" s="7" t="s">
        <v>200</v>
      </c>
      <c r="O456" s="7">
        <v>1454</v>
      </c>
      <c r="P456" s="25">
        <v>0.2</v>
      </c>
      <c r="T456" s="7">
        <v>44</v>
      </c>
    </row>
    <row r="457" spans="1:20" hidden="1" x14ac:dyDescent="0.25">
      <c r="A457" s="7" t="s">
        <v>61</v>
      </c>
    </row>
    <row r="458" spans="1:20" hidden="1" x14ac:dyDescent="0.25">
      <c r="A458" s="7" t="s">
        <v>62</v>
      </c>
    </row>
    <row r="459" spans="1:20" hidden="1" x14ac:dyDescent="0.25">
      <c r="A459" s="7" t="s">
        <v>63</v>
      </c>
    </row>
    <row r="460" spans="1:20" hidden="1" x14ac:dyDescent="0.25">
      <c r="A460" s="7" t="s">
        <v>65</v>
      </c>
    </row>
    <row r="461" spans="1:20" ht="22.5" x14ac:dyDescent="0.25">
      <c r="A461" s="7">
        <v>9</v>
      </c>
      <c r="B461" s="21" t="s">
        <v>207</v>
      </c>
      <c r="C461" s="21"/>
      <c r="D461" s="81" t="s">
        <v>208</v>
      </c>
      <c r="E461" s="82"/>
      <c r="F461" s="82"/>
      <c r="G461" s="82"/>
      <c r="H461" s="82"/>
      <c r="I461" s="22" t="s">
        <v>14</v>
      </c>
      <c r="J461" s="23">
        <v>1</v>
      </c>
      <c r="K461" s="24"/>
      <c r="L461" s="139"/>
      <c r="M461" s="147">
        <f>IF(AND(J461= "",K461= ""), 0, ROUND(ROUND(L461, 2) * ROUND(IF(K461="",J461,K461),  0), 2))</f>
        <v>0</v>
      </c>
      <c r="N461" s="7" t="s">
        <v>200</v>
      </c>
      <c r="O461" s="7">
        <v>1454</v>
      </c>
      <c r="P461" s="25">
        <v>0.2</v>
      </c>
      <c r="T461" s="7">
        <v>44</v>
      </c>
    </row>
    <row r="462" spans="1:20" hidden="1" x14ac:dyDescent="0.25">
      <c r="A462" s="7" t="s">
        <v>61</v>
      </c>
    </row>
    <row r="463" spans="1:20" hidden="1" x14ac:dyDescent="0.25">
      <c r="A463" s="7" t="s">
        <v>61</v>
      </c>
    </row>
    <row r="464" spans="1:20" hidden="1" x14ac:dyDescent="0.25">
      <c r="A464" s="7" t="s">
        <v>62</v>
      </c>
    </row>
    <row r="465" spans="1:20" hidden="1" x14ac:dyDescent="0.25">
      <c r="A465" s="7" t="s">
        <v>63</v>
      </c>
    </row>
    <row r="466" spans="1:20" hidden="1" x14ac:dyDescent="0.25">
      <c r="A466" s="7" t="s">
        <v>65</v>
      </c>
    </row>
    <row r="467" spans="1:20" ht="22.5" x14ac:dyDescent="0.25">
      <c r="A467" s="7">
        <v>9</v>
      </c>
      <c r="B467" s="21" t="s">
        <v>209</v>
      </c>
      <c r="C467" s="21"/>
      <c r="D467" s="81" t="s">
        <v>210</v>
      </c>
      <c r="E467" s="82"/>
      <c r="F467" s="82"/>
      <c r="G467" s="82"/>
      <c r="H467" s="82"/>
      <c r="I467" s="22" t="s">
        <v>14</v>
      </c>
      <c r="J467" s="23">
        <v>1</v>
      </c>
      <c r="K467" s="24"/>
      <c r="L467" s="139"/>
      <c r="M467" s="147">
        <f>IF(AND(J467= "",K467= ""), 0, ROUND(ROUND(L467, 2) * ROUND(IF(K467="",J467,K467),  0), 2))</f>
        <v>0</v>
      </c>
      <c r="N467" s="7" t="s">
        <v>200</v>
      </c>
      <c r="O467" s="7">
        <v>1454</v>
      </c>
      <c r="P467" s="25">
        <v>0.2</v>
      </c>
      <c r="T467" s="7">
        <v>44</v>
      </c>
    </row>
    <row r="468" spans="1:20" hidden="1" x14ac:dyDescent="0.25">
      <c r="A468" s="7" t="s">
        <v>61</v>
      </c>
    </row>
    <row r="469" spans="1:20" hidden="1" x14ac:dyDescent="0.25">
      <c r="A469" s="7" t="s">
        <v>61</v>
      </c>
    </row>
    <row r="470" spans="1:20" hidden="1" x14ac:dyDescent="0.25">
      <c r="A470" s="7" t="s">
        <v>63</v>
      </c>
    </row>
    <row r="471" spans="1:20" hidden="1" x14ac:dyDescent="0.25">
      <c r="A471" s="7" t="s">
        <v>65</v>
      </c>
    </row>
    <row r="472" spans="1:20" ht="22.5" x14ac:dyDescent="0.25">
      <c r="A472" s="7">
        <v>9</v>
      </c>
      <c r="B472" s="21" t="s">
        <v>211</v>
      </c>
      <c r="C472" s="21"/>
      <c r="D472" s="81" t="s">
        <v>164</v>
      </c>
      <c r="E472" s="82"/>
      <c r="F472" s="82"/>
      <c r="G472" s="82"/>
      <c r="H472" s="82"/>
      <c r="I472" s="22" t="s">
        <v>84</v>
      </c>
      <c r="J472" s="23">
        <v>1</v>
      </c>
      <c r="K472" s="24"/>
      <c r="L472" s="139"/>
      <c r="M472" s="147">
        <f>IF(AND(J472= "",K472= ""), 0, ROUND(ROUND(L472, 2) * ROUND(IF(K472="",J472,K472),  0), 2))</f>
        <v>0</v>
      </c>
      <c r="N472" s="7" t="s">
        <v>200</v>
      </c>
      <c r="O472" s="7">
        <v>1454</v>
      </c>
      <c r="P472" s="25">
        <v>0.2</v>
      </c>
      <c r="T472" s="7">
        <v>44</v>
      </c>
    </row>
    <row r="473" spans="1:20" hidden="1" x14ac:dyDescent="0.25">
      <c r="A473" s="7" t="s">
        <v>61</v>
      </c>
    </row>
    <row r="474" spans="1:20" hidden="1" x14ac:dyDescent="0.25">
      <c r="A474" s="7" t="s">
        <v>61</v>
      </c>
    </row>
    <row r="475" spans="1:20" hidden="1" x14ac:dyDescent="0.25">
      <c r="A475" s="7" t="s">
        <v>62</v>
      </c>
    </row>
    <row r="476" spans="1:20" hidden="1" x14ac:dyDescent="0.25">
      <c r="A476" s="7" t="s">
        <v>63</v>
      </c>
    </row>
    <row r="477" spans="1:20" hidden="1" x14ac:dyDescent="0.25">
      <c r="A477" s="7" t="s">
        <v>65</v>
      </c>
    </row>
    <row r="478" spans="1:20" ht="22.5" x14ac:dyDescent="0.25">
      <c r="A478" s="7">
        <v>9</v>
      </c>
      <c r="B478" s="21" t="s">
        <v>212</v>
      </c>
      <c r="C478" s="21"/>
      <c r="D478" s="81" t="s">
        <v>213</v>
      </c>
      <c r="E478" s="82"/>
      <c r="F478" s="82"/>
      <c r="G478" s="82"/>
      <c r="H478" s="82"/>
      <c r="I478" s="22" t="s">
        <v>84</v>
      </c>
      <c r="J478" s="23">
        <v>1</v>
      </c>
      <c r="K478" s="24"/>
      <c r="L478" s="139"/>
      <c r="M478" s="147">
        <f>IF(AND(J478= "",K478= ""), 0, ROUND(ROUND(L478, 2) * ROUND(IF(K478="",J478,K478),  0), 2))</f>
        <v>0</v>
      </c>
      <c r="N478" s="7" t="s">
        <v>200</v>
      </c>
      <c r="O478" s="7">
        <v>1454</v>
      </c>
      <c r="P478" s="25">
        <v>0.2</v>
      </c>
      <c r="T478" s="7">
        <v>44</v>
      </c>
    </row>
    <row r="479" spans="1:20" hidden="1" x14ac:dyDescent="0.25">
      <c r="A479" s="7" t="s">
        <v>61</v>
      </c>
    </row>
    <row r="480" spans="1:20" hidden="1" x14ac:dyDescent="0.25">
      <c r="A480" s="7" t="s">
        <v>62</v>
      </c>
    </row>
    <row r="481" spans="1:20" hidden="1" x14ac:dyDescent="0.25">
      <c r="A481" s="7" t="s">
        <v>63</v>
      </c>
    </row>
    <row r="482" spans="1:20" hidden="1" x14ac:dyDescent="0.25">
      <c r="A482" s="7" t="s">
        <v>65</v>
      </c>
    </row>
    <row r="483" spans="1:20" ht="22.5" x14ac:dyDescent="0.25">
      <c r="A483" s="7">
        <v>9</v>
      </c>
      <c r="B483" s="21" t="s">
        <v>214</v>
      </c>
      <c r="C483" s="21"/>
      <c r="D483" s="81" t="s">
        <v>215</v>
      </c>
      <c r="E483" s="82"/>
      <c r="F483" s="82"/>
      <c r="G483" s="82"/>
      <c r="H483" s="82"/>
      <c r="I483" s="22" t="s">
        <v>84</v>
      </c>
      <c r="J483" s="23">
        <v>1</v>
      </c>
      <c r="K483" s="24"/>
      <c r="L483" s="139"/>
      <c r="M483" s="147">
        <f>IF(AND(J483= "",K483= ""), 0, ROUND(ROUND(L483, 2) * ROUND(IF(K483="",J483,K483),  0), 2))</f>
        <v>0</v>
      </c>
      <c r="N483" s="7" t="s">
        <v>200</v>
      </c>
      <c r="O483" s="7">
        <v>1454</v>
      </c>
      <c r="P483" s="25">
        <v>0.2</v>
      </c>
      <c r="T483" s="7">
        <v>44</v>
      </c>
    </row>
    <row r="484" spans="1:20" hidden="1" x14ac:dyDescent="0.25">
      <c r="A484" s="7" t="s">
        <v>61</v>
      </c>
    </row>
    <row r="485" spans="1:20" hidden="1" x14ac:dyDescent="0.25">
      <c r="A485" s="7" t="s">
        <v>62</v>
      </c>
    </row>
    <row r="486" spans="1:20" hidden="1" x14ac:dyDescent="0.25">
      <c r="A486" s="7" t="s">
        <v>63</v>
      </c>
    </row>
    <row r="487" spans="1:20" hidden="1" x14ac:dyDescent="0.25">
      <c r="A487" s="7" t="s">
        <v>65</v>
      </c>
    </row>
    <row r="488" spans="1:20" ht="22.5" x14ac:dyDescent="0.25">
      <c r="A488" s="7">
        <v>9</v>
      </c>
      <c r="B488" s="21" t="s">
        <v>216</v>
      </c>
      <c r="C488" s="21"/>
      <c r="D488" s="81" t="s">
        <v>217</v>
      </c>
      <c r="E488" s="82"/>
      <c r="F488" s="82"/>
      <c r="G488" s="82"/>
      <c r="H488" s="82"/>
      <c r="I488" s="22" t="s">
        <v>84</v>
      </c>
      <c r="J488" s="23">
        <v>1</v>
      </c>
      <c r="K488" s="24"/>
      <c r="L488" s="139"/>
      <c r="M488" s="147">
        <f>IF(AND(J488= "",K488= ""), 0, ROUND(ROUND(L488, 2) * ROUND(IF(K488="",J488,K488),  0), 2))</f>
        <v>0</v>
      </c>
      <c r="N488" s="7" t="s">
        <v>200</v>
      </c>
      <c r="O488" s="7">
        <v>1454</v>
      </c>
      <c r="P488" s="25">
        <v>0.2</v>
      </c>
      <c r="T488" s="7">
        <v>44</v>
      </c>
    </row>
    <row r="489" spans="1:20" hidden="1" x14ac:dyDescent="0.25">
      <c r="A489" s="7" t="s">
        <v>61</v>
      </c>
    </row>
    <row r="490" spans="1:20" hidden="1" x14ac:dyDescent="0.25">
      <c r="A490" s="7" t="s">
        <v>62</v>
      </c>
    </row>
    <row r="491" spans="1:20" hidden="1" x14ac:dyDescent="0.25">
      <c r="A491" s="7" t="s">
        <v>65</v>
      </c>
    </row>
    <row r="492" spans="1:20" ht="22.5" customHeight="1" x14ac:dyDescent="0.25">
      <c r="A492" s="7">
        <v>9</v>
      </c>
      <c r="B492" s="21" t="s">
        <v>218</v>
      </c>
      <c r="C492" s="21"/>
      <c r="D492" s="81" t="s">
        <v>219</v>
      </c>
      <c r="E492" s="82"/>
      <c r="F492" s="82"/>
      <c r="G492" s="82"/>
      <c r="H492" s="82"/>
      <c r="I492" s="22" t="s">
        <v>14</v>
      </c>
      <c r="J492" s="23">
        <v>-1</v>
      </c>
      <c r="K492" s="24"/>
      <c r="L492" s="139"/>
      <c r="M492" s="147">
        <f>IF(AND(J492= "",K492= ""), 0, ROUND(ROUND(L492, 2) * ROUND(IF(K492="",J492,K492),  0), 2))</f>
        <v>0</v>
      </c>
      <c r="N492" s="7" t="s">
        <v>200</v>
      </c>
      <c r="O492" s="7">
        <v>1454</v>
      </c>
      <c r="P492" s="25">
        <v>0.2</v>
      </c>
      <c r="T492" s="7">
        <v>44</v>
      </c>
    </row>
    <row r="493" spans="1:20" hidden="1" x14ac:dyDescent="0.25">
      <c r="A493" s="7" t="s">
        <v>61</v>
      </c>
    </row>
    <row r="494" spans="1:20" hidden="1" x14ac:dyDescent="0.25">
      <c r="A494" s="7" t="s">
        <v>65</v>
      </c>
    </row>
    <row r="495" spans="1:20" ht="22.5" x14ac:dyDescent="0.25">
      <c r="A495" s="7">
        <v>9</v>
      </c>
      <c r="B495" s="21" t="s">
        <v>220</v>
      </c>
      <c r="C495" s="21"/>
      <c r="D495" s="81" t="s">
        <v>221</v>
      </c>
      <c r="E495" s="82"/>
      <c r="F495" s="82"/>
      <c r="G495" s="82"/>
      <c r="H495" s="82"/>
      <c r="I495" s="22" t="s">
        <v>84</v>
      </c>
      <c r="J495" s="23">
        <v>1</v>
      </c>
      <c r="K495" s="24"/>
      <c r="L495" s="139"/>
      <c r="M495" s="147">
        <f>IF(AND(J495= "",K495= ""), 0, ROUND(ROUND(L495, 2) * ROUND(IF(K495="",J495,K495),  0), 2))</f>
        <v>0</v>
      </c>
      <c r="N495" s="7" t="s">
        <v>200</v>
      </c>
      <c r="O495" s="7">
        <v>1454</v>
      </c>
      <c r="P495" s="25">
        <v>0.2</v>
      </c>
      <c r="T495" s="7">
        <v>44</v>
      </c>
    </row>
    <row r="496" spans="1:20" hidden="1" x14ac:dyDescent="0.25">
      <c r="A496" s="7" t="s">
        <v>61</v>
      </c>
    </row>
    <row r="497" spans="1:20" hidden="1" x14ac:dyDescent="0.25">
      <c r="A497" s="7" t="s">
        <v>62</v>
      </c>
    </row>
    <row r="498" spans="1:20" hidden="1" x14ac:dyDescent="0.25">
      <c r="A498" s="7" t="s">
        <v>63</v>
      </c>
    </row>
    <row r="499" spans="1:20" hidden="1" x14ac:dyDescent="0.25">
      <c r="A499" s="7" t="s">
        <v>65</v>
      </c>
    </row>
    <row r="500" spans="1:20" ht="22.5" x14ac:dyDescent="0.25">
      <c r="A500" s="7">
        <v>9</v>
      </c>
      <c r="B500" s="21" t="s">
        <v>222</v>
      </c>
      <c r="C500" s="21"/>
      <c r="D500" s="81" t="s">
        <v>168</v>
      </c>
      <c r="E500" s="82"/>
      <c r="F500" s="82"/>
      <c r="G500" s="82"/>
      <c r="H500" s="82"/>
      <c r="I500" s="22" t="s">
        <v>84</v>
      </c>
      <c r="J500" s="23">
        <v>1</v>
      </c>
      <c r="K500" s="24"/>
      <c r="L500" s="139"/>
      <c r="M500" s="147">
        <f>IF(AND(J500= "",K500= ""), 0, ROUND(ROUND(L500, 2) * ROUND(IF(K500="",J500,K500),  0), 2))</f>
        <v>0</v>
      </c>
      <c r="N500" s="7" t="s">
        <v>200</v>
      </c>
      <c r="O500" s="7">
        <v>1454</v>
      </c>
      <c r="P500" s="25">
        <v>0.2</v>
      </c>
      <c r="T500" s="7">
        <v>44</v>
      </c>
    </row>
    <row r="501" spans="1:20" hidden="1" x14ac:dyDescent="0.25">
      <c r="A501" s="7" t="s">
        <v>61</v>
      </c>
    </row>
    <row r="502" spans="1:20" hidden="1" x14ac:dyDescent="0.25">
      <c r="A502" s="7" t="s">
        <v>62</v>
      </c>
    </row>
    <row r="503" spans="1:20" hidden="1" x14ac:dyDescent="0.25">
      <c r="A503" s="7" t="s">
        <v>65</v>
      </c>
    </row>
    <row r="504" spans="1:20" x14ac:dyDescent="0.25">
      <c r="A504" s="7" t="s">
        <v>42</v>
      </c>
      <c r="B504" s="20"/>
      <c r="C504" s="20"/>
      <c r="D504" s="65"/>
      <c r="E504" s="65"/>
      <c r="F504" s="65"/>
      <c r="G504" s="65"/>
      <c r="H504" s="65"/>
      <c r="M504" s="145"/>
    </row>
    <row r="505" spans="1:20" ht="25.5" customHeight="1" x14ac:dyDescent="0.25">
      <c r="B505" s="20"/>
      <c r="C505" s="20"/>
      <c r="D505" s="85" t="s">
        <v>223</v>
      </c>
      <c r="E505" s="86"/>
      <c r="F505" s="86"/>
      <c r="G505" s="86"/>
      <c r="H505" s="86"/>
      <c r="I505" s="83" t="s">
        <v>224</v>
      </c>
      <c r="J505" s="83"/>
      <c r="K505" s="83"/>
      <c r="L505" s="83"/>
      <c r="M505" s="84"/>
    </row>
    <row r="506" spans="1:20" x14ac:dyDescent="0.25">
      <c r="B506" s="20"/>
      <c r="C506" s="20"/>
      <c r="D506" s="71"/>
      <c r="E506" s="46"/>
      <c r="F506" s="46"/>
      <c r="G506" s="46"/>
      <c r="H506" s="46"/>
      <c r="I506" s="46"/>
      <c r="J506" s="46"/>
      <c r="K506" s="46"/>
      <c r="L506" s="46"/>
      <c r="M506" s="70"/>
    </row>
    <row r="507" spans="1:20" x14ac:dyDescent="0.25">
      <c r="B507" s="20"/>
      <c r="C507" s="20"/>
      <c r="D507" s="89" t="s">
        <v>49</v>
      </c>
      <c r="E507" s="90"/>
      <c r="F507" s="90"/>
      <c r="G507" s="90"/>
      <c r="H507" s="90"/>
      <c r="I507" s="87">
        <f>SUMIF(N444:N504, IF(N443="","",N443), M444:M504)</f>
        <v>0</v>
      </c>
      <c r="J507" s="87"/>
      <c r="K507" s="87"/>
      <c r="L507" s="87"/>
      <c r="M507" s="88"/>
    </row>
    <row r="508" spans="1:20" hidden="1" x14ac:dyDescent="0.25">
      <c r="B508" s="20"/>
      <c r="C508" s="20"/>
      <c r="D508" s="93" t="s">
        <v>50</v>
      </c>
      <c r="E508" s="94"/>
      <c r="F508" s="94"/>
      <c r="G508" s="94"/>
      <c r="H508" s="94"/>
      <c r="I508" s="91">
        <f>ROUND(SUMIF(N444:N504, IF(N443="","",N443), M444:M504) * 0.2, 2)</f>
        <v>0</v>
      </c>
      <c r="J508" s="91"/>
      <c r="K508" s="91"/>
      <c r="L508" s="91"/>
      <c r="M508" s="92"/>
    </row>
    <row r="509" spans="1:20" hidden="1" x14ac:dyDescent="0.25">
      <c r="B509" s="20"/>
      <c r="C509" s="20"/>
      <c r="D509" s="89" t="s">
        <v>51</v>
      </c>
      <c r="E509" s="90"/>
      <c r="F509" s="90"/>
      <c r="G509" s="90"/>
      <c r="H509" s="90"/>
      <c r="I509" s="87">
        <f>SUM(I507:I508)</f>
        <v>0</v>
      </c>
      <c r="J509" s="87"/>
      <c r="K509" s="87"/>
      <c r="L509" s="87"/>
      <c r="M509" s="88"/>
    </row>
    <row r="510" spans="1:20" ht="18" customHeight="1" x14ac:dyDescent="0.25">
      <c r="A510" s="7">
        <v>3</v>
      </c>
      <c r="B510" s="16">
        <v>5</v>
      </c>
      <c r="C510" s="16"/>
      <c r="D510" s="63" t="s">
        <v>225</v>
      </c>
      <c r="E510" s="63"/>
      <c r="F510" s="63"/>
      <c r="G510" s="63"/>
      <c r="H510" s="63"/>
      <c r="I510" s="17"/>
      <c r="J510" s="17"/>
      <c r="K510" s="17"/>
      <c r="L510" s="137"/>
      <c r="M510" s="143"/>
      <c r="N510" s="7" t="s">
        <v>200</v>
      </c>
    </row>
    <row r="511" spans="1:20" ht="22.5" customHeight="1" x14ac:dyDescent="0.25">
      <c r="A511" s="7">
        <v>9</v>
      </c>
      <c r="B511" s="21" t="s">
        <v>226</v>
      </c>
      <c r="C511" s="21"/>
      <c r="D511" s="81" t="s">
        <v>227</v>
      </c>
      <c r="E511" s="82"/>
      <c r="F511" s="82"/>
      <c r="G511" s="82"/>
      <c r="H511" s="82"/>
      <c r="I511" s="22" t="s">
        <v>84</v>
      </c>
      <c r="J511" s="23">
        <v>1</v>
      </c>
      <c r="K511" s="24"/>
      <c r="L511" s="139"/>
      <c r="M511" s="147">
        <f>IF(AND(J511= "",K511= ""), 0, ROUND(ROUND(L511, 2) * ROUND(IF(K511="",J511,K511),  0), 2))</f>
        <v>0</v>
      </c>
      <c r="N511" s="7" t="s">
        <v>200</v>
      </c>
      <c r="O511" s="7">
        <v>2417</v>
      </c>
      <c r="P511" s="25">
        <v>0.2</v>
      </c>
      <c r="T511" s="7">
        <v>44</v>
      </c>
    </row>
    <row r="512" spans="1:20" hidden="1" x14ac:dyDescent="0.25">
      <c r="A512" s="7" t="s">
        <v>61</v>
      </c>
    </row>
    <row r="513" spans="1:20" hidden="1" x14ac:dyDescent="0.25">
      <c r="A513" s="7" t="s">
        <v>62</v>
      </c>
    </row>
    <row r="514" spans="1:20" hidden="1" x14ac:dyDescent="0.25">
      <c r="A514" s="7" t="s">
        <v>63</v>
      </c>
    </row>
    <row r="515" spans="1:20" hidden="1" x14ac:dyDescent="0.25">
      <c r="A515" s="7" t="s">
        <v>65</v>
      </c>
    </row>
    <row r="516" spans="1:20" ht="22.5" x14ac:dyDescent="0.25">
      <c r="A516" s="7">
        <v>9</v>
      </c>
      <c r="B516" s="21" t="s">
        <v>228</v>
      </c>
      <c r="C516" s="21"/>
      <c r="D516" s="81" t="s">
        <v>229</v>
      </c>
      <c r="E516" s="82"/>
      <c r="F516" s="82"/>
      <c r="G516" s="82"/>
      <c r="H516" s="82"/>
      <c r="I516" s="22" t="s">
        <v>14</v>
      </c>
      <c r="J516" s="23">
        <v>7</v>
      </c>
      <c r="K516" s="24"/>
      <c r="L516" s="139"/>
      <c r="M516" s="147">
        <f>IF(AND(J516= "",K516= ""), 0, ROUND(ROUND(L516, 2) * ROUND(IF(K516="",J516,K516),  0), 2))</f>
        <v>0</v>
      </c>
      <c r="N516" s="7" t="s">
        <v>200</v>
      </c>
      <c r="O516" s="7">
        <v>2417</v>
      </c>
      <c r="P516" s="25">
        <v>0.2</v>
      </c>
      <c r="T516" s="7">
        <v>44</v>
      </c>
    </row>
    <row r="517" spans="1:20" hidden="1" x14ac:dyDescent="0.25">
      <c r="A517" s="7" t="s">
        <v>61</v>
      </c>
    </row>
    <row r="518" spans="1:20" hidden="1" x14ac:dyDescent="0.25">
      <c r="A518" s="7" t="s">
        <v>61</v>
      </c>
    </row>
    <row r="519" spans="1:20" hidden="1" x14ac:dyDescent="0.25">
      <c r="A519" s="7" t="s">
        <v>61</v>
      </c>
    </row>
    <row r="520" spans="1:20" hidden="1" x14ac:dyDescent="0.25">
      <c r="A520" s="7" t="s">
        <v>61</v>
      </c>
    </row>
    <row r="521" spans="1:20" hidden="1" x14ac:dyDescent="0.25">
      <c r="A521" s="7" t="s">
        <v>61</v>
      </c>
    </row>
    <row r="522" spans="1:20" hidden="1" x14ac:dyDescent="0.25">
      <c r="A522" s="7" t="s">
        <v>61</v>
      </c>
    </row>
    <row r="523" spans="1:20" hidden="1" x14ac:dyDescent="0.25">
      <c r="A523" s="7" t="s">
        <v>61</v>
      </c>
    </row>
    <row r="524" spans="1:20" hidden="1" x14ac:dyDescent="0.25">
      <c r="A524" s="7" t="s">
        <v>62</v>
      </c>
    </row>
    <row r="525" spans="1:20" hidden="1" x14ac:dyDescent="0.25">
      <c r="A525" s="7" t="s">
        <v>63</v>
      </c>
    </row>
    <row r="526" spans="1:20" hidden="1" x14ac:dyDescent="0.25">
      <c r="A526" s="7" t="s">
        <v>65</v>
      </c>
    </row>
    <row r="527" spans="1:20" ht="22.5" x14ac:dyDescent="0.25">
      <c r="A527" s="7">
        <v>9</v>
      </c>
      <c r="B527" s="21" t="s">
        <v>230</v>
      </c>
      <c r="C527" s="21"/>
      <c r="D527" s="81" t="s">
        <v>231</v>
      </c>
      <c r="E527" s="82"/>
      <c r="F527" s="82"/>
      <c r="G527" s="82"/>
      <c r="H527" s="82"/>
      <c r="I527" s="22" t="s">
        <v>84</v>
      </c>
      <c r="J527" s="23">
        <v>1</v>
      </c>
      <c r="K527" s="24"/>
      <c r="L527" s="139"/>
      <c r="M527" s="147">
        <f>IF(AND(J527= "",K527= ""), 0, ROUND(ROUND(L527, 2) * ROUND(IF(K527="",J527,K527),  0), 2))</f>
        <v>0</v>
      </c>
      <c r="N527" s="7" t="s">
        <v>200</v>
      </c>
      <c r="O527" s="7">
        <v>2417</v>
      </c>
      <c r="P527" s="25">
        <v>0.2</v>
      </c>
      <c r="T527" s="7">
        <v>44</v>
      </c>
    </row>
    <row r="528" spans="1:20" hidden="1" x14ac:dyDescent="0.25">
      <c r="A528" s="7" t="s">
        <v>61</v>
      </c>
    </row>
    <row r="529" spans="1:20" hidden="1" x14ac:dyDescent="0.25">
      <c r="A529" s="7" t="s">
        <v>62</v>
      </c>
    </row>
    <row r="530" spans="1:20" hidden="1" x14ac:dyDescent="0.25">
      <c r="A530" s="7" t="s">
        <v>63</v>
      </c>
    </row>
    <row r="531" spans="1:20" hidden="1" x14ac:dyDescent="0.25">
      <c r="A531" s="7" t="s">
        <v>65</v>
      </c>
    </row>
    <row r="532" spans="1:20" ht="22.5" x14ac:dyDescent="0.25">
      <c r="A532" s="7">
        <v>9</v>
      </c>
      <c r="B532" s="21" t="s">
        <v>232</v>
      </c>
      <c r="C532" s="21"/>
      <c r="D532" s="81" t="s">
        <v>182</v>
      </c>
      <c r="E532" s="82"/>
      <c r="F532" s="82"/>
      <c r="G532" s="82"/>
      <c r="H532" s="82"/>
      <c r="I532" s="22" t="s">
        <v>84</v>
      </c>
      <c r="J532" s="23">
        <v>1</v>
      </c>
      <c r="K532" s="24"/>
      <c r="L532" s="139"/>
      <c r="M532" s="147">
        <f>IF(AND(J532= "",K532= ""), 0, ROUND(ROUND(L532, 2) * ROUND(IF(K532="",J532,K532),  0), 2))</f>
        <v>0</v>
      </c>
      <c r="N532" s="7" t="s">
        <v>200</v>
      </c>
      <c r="O532" s="7">
        <v>2417</v>
      </c>
      <c r="P532" s="25">
        <v>0.2</v>
      </c>
      <c r="T532" s="7">
        <v>44</v>
      </c>
    </row>
    <row r="533" spans="1:20" hidden="1" x14ac:dyDescent="0.25">
      <c r="A533" s="7" t="s">
        <v>61</v>
      </c>
    </row>
    <row r="534" spans="1:20" hidden="1" x14ac:dyDescent="0.25">
      <c r="A534" s="7" t="s">
        <v>62</v>
      </c>
    </row>
    <row r="535" spans="1:20" hidden="1" x14ac:dyDescent="0.25">
      <c r="A535" s="7" t="s">
        <v>63</v>
      </c>
    </row>
    <row r="536" spans="1:20" hidden="1" x14ac:dyDescent="0.25">
      <c r="A536" s="7" t="s">
        <v>65</v>
      </c>
    </row>
    <row r="537" spans="1:20" ht="22.5" x14ac:dyDescent="0.25">
      <c r="A537" s="7">
        <v>9</v>
      </c>
      <c r="B537" s="21" t="s">
        <v>233</v>
      </c>
      <c r="C537" s="21"/>
      <c r="D537" s="81" t="s">
        <v>184</v>
      </c>
      <c r="E537" s="82"/>
      <c r="F537" s="82"/>
      <c r="G537" s="82"/>
      <c r="H537" s="82"/>
      <c r="I537" s="22" t="s">
        <v>84</v>
      </c>
      <c r="J537" s="23">
        <v>1</v>
      </c>
      <c r="K537" s="24"/>
      <c r="L537" s="139"/>
      <c r="M537" s="147">
        <f>IF(AND(J537= "",K537= ""), 0, ROUND(ROUND(L537, 2) * ROUND(IF(K537="",J537,K537),  0), 2))</f>
        <v>0</v>
      </c>
      <c r="N537" s="7" t="s">
        <v>200</v>
      </c>
      <c r="O537" s="7">
        <v>2417</v>
      </c>
      <c r="P537" s="25">
        <v>0.2</v>
      </c>
      <c r="T537" s="7">
        <v>44</v>
      </c>
    </row>
    <row r="538" spans="1:20" hidden="1" x14ac:dyDescent="0.25">
      <c r="A538" s="7" t="s">
        <v>61</v>
      </c>
    </row>
    <row r="539" spans="1:20" hidden="1" x14ac:dyDescent="0.25">
      <c r="A539" s="7" t="s">
        <v>62</v>
      </c>
    </row>
    <row r="540" spans="1:20" hidden="1" x14ac:dyDescent="0.25">
      <c r="A540" s="7" t="s">
        <v>63</v>
      </c>
    </row>
    <row r="541" spans="1:20" hidden="1" x14ac:dyDescent="0.25">
      <c r="A541" s="7" t="s">
        <v>65</v>
      </c>
    </row>
    <row r="542" spans="1:20" ht="22.5" x14ac:dyDescent="0.25">
      <c r="A542" s="7">
        <v>9</v>
      </c>
      <c r="B542" s="21" t="s">
        <v>234</v>
      </c>
      <c r="C542" s="21"/>
      <c r="D542" s="81" t="s">
        <v>186</v>
      </c>
      <c r="E542" s="82"/>
      <c r="F542" s="82"/>
      <c r="G542" s="82"/>
      <c r="H542" s="82"/>
      <c r="I542" s="22" t="s">
        <v>84</v>
      </c>
      <c r="J542" s="23">
        <v>1</v>
      </c>
      <c r="K542" s="24"/>
      <c r="L542" s="139"/>
      <c r="M542" s="147">
        <f>IF(AND(J542= "",K542= ""), 0, ROUND(ROUND(L542, 2) * ROUND(IF(K542="",J542,K542),  0), 2))</f>
        <v>0</v>
      </c>
      <c r="N542" s="7" t="s">
        <v>200</v>
      </c>
      <c r="O542" s="7">
        <v>2417</v>
      </c>
      <c r="P542" s="25">
        <v>0.2</v>
      </c>
      <c r="T542" s="7">
        <v>44</v>
      </c>
    </row>
    <row r="543" spans="1:20" hidden="1" x14ac:dyDescent="0.25">
      <c r="A543" s="7" t="s">
        <v>61</v>
      </c>
    </row>
    <row r="544" spans="1:20" hidden="1" x14ac:dyDescent="0.25">
      <c r="A544" s="7" t="s">
        <v>62</v>
      </c>
    </row>
    <row r="545" spans="1:20" hidden="1" x14ac:dyDescent="0.25">
      <c r="A545" s="7" t="s">
        <v>63</v>
      </c>
    </row>
    <row r="546" spans="1:20" hidden="1" x14ac:dyDescent="0.25">
      <c r="A546" s="7" t="s">
        <v>65</v>
      </c>
    </row>
    <row r="547" spans="1:20" ht="22.5" x14ac:dyDescent="0.25">
      <c r="A547" s="7">
        <v>9</v>
      </c>
      <c r="B547" s="21" t="s">
        <v>235</v>
      </c>
      <c r="C547" s="21"/>
      <c r="D547" s="81" t="s">
        <v>188</v>
      </c>
      <c r="E547" s="82"/>
      <c r="F547" s="82"/>
      <c r="G547" s="82"/>
      <c r="H547" s="82"/>
      <c r="I547" s="22" t="s">
        <v>84</v>
      </c>
      <c r="J547" s="23">
        <v>1</v>
      </c>
      <c r="K547" s="24"/>
      <c r="L547" s="139"/>
      <c r="M547" s="147">
        <f>IF(AND(J547= "",K547= ""), 0, ROUND(ROUND(L547, 2) * ROUND(IF(K547="",J547,K547),  0), 2))</f>
        <v>0</v>
      </c>
      <c r="N547" s="7" t="s">
        <v>200</v>
      </c>
      <c r="O547" s="7">
        <v>2417</v>
      </c>
      <c r="P547" s="25">
        <v>0.2</v>
      </c>
      <c r="T547" s="7">
        <v>44</v>
      </c>
    </row>
    <row r="548" spans="1:20" hidden="1" x14ac:dyDescent="0.25">
      <c r="A548" s="7" t="s">
        <v>61</v>
      </c>
    </row>
    <row r="549" spans="1:20" hidden="1" x14ac:dyDescent="0.25">
      <c r="A549" s="7" t="s">
        <v>62</v>
      </c>
    </row>
    <row r="550" spans="1:20" hidden="1" x14ac:dyDescent="0.25">
      <c r="A550" s="7" t="s">
        <v>63</v>
      </c>
    </row>
    <row r="551" spans="1:20" hidden="1" x14ac:dyDescent="0.25">
      <c r="A551" s="7" t="s">
        <v>65</v>
      </c>
    </row>
    <row r="552" spans="1:20" ht="22.5" x14ac:dyDescent="0.25">
      <c r="A552" s="7">
        <v>9</v>
      </c>
      <c r="B552" s="21" t="s">
        <v>236</v>
      </c>
      <c r="C552" s="21"/>
      <c r="D552" s="81" t="s">
        <v>190</v>
      </c>
      <c r="E552" s="82"/>
      <c r="F552" s="82"/>
      <c r="G552" s="82"/>
      <c r="H552" s="82"/>
      <c r="I552" s="22" t="s">
        <v>84</v>
      </c>
      <c r="J552" s="23">
        <v>1</v>
      </c>
      <c r="K552" s="24"/>
      <c r="L552" s="139"/>
      <c r="M552" s="147">
        <f>IF(AND(J552= "",K552= ""), 0, ROUND(ROUND(L552, 2) * ROUND(IF(K552="",J552,K552),  0), 2))</f>
        <v>0</v>
      </c>
      <c r="N552" s="7" t="s">
        <v>200</v>
      </c>
      <c r="O552" s="7">
        <v>2417</v>
      </c>
      <c r="P552" s="25">
        <v>0.2</v>
      </c>
      <c r="T552" s="7">
        <v>44</v>
      </c>
    </row>
    <row r="553" spans="1:20" hidden="1" x14ac:dyDescent="0.25">
      <c r="A553" s="7" t="s">
        <v>61</v>
      </c>
    </row>
    <row r="554" spans="1:20" hidden="1" x14ac:dyDescent="0.25">
      <c r="A554" s="7" t="s">
        <v>62</v>
      </c>
    </row>
    <row r="555" spans="1:20" hidden="1" x14ac:dyDescent="0.25">
      <c r="A555" s="7" t="s">
        <v>63</v>
      </c>
    </row>
    <row r="556" spans="1:20" hidden="1" x14ac:dyDescent="0.25">
      <c r="A556" s="7" t="s">
        <v>65</v>
      </c>
    </row>
    <row r="557" spans="1:20" ht="22.5" x14ac:dyDescent="0.25">
      <c r="A557" s="7">
        <v>9</v>
      </c>
      <c r="B557" s="21" t="s">
        <v>237</v>
      </c>
      <c r="C557" s="21"/>
      <c r="D557" s="81" t="s">
        <v>192</v>
      </c>
      <c r="E557" s="82"/>
      <c r="F557" s="82"/>
      <c r="G557" s="82"/>
      <c r="H557" s="82"/>
      <c r="I557" s="22" t="s">
        <v>84</v>
      </c>
      <c r="J557" s="23">
        <v>1</v>
      </c>
      <c r="K557" s="24"/>
      <c r="L557" s="139"/>
      <c r="M557" s="147">
        <f>IF(AND(J557= "",K557= ""), 0, ROUND(ROUND(L557, 2) * ROUND(IF(K557="",J557,K557),  0), 2))</f>
        <v>0</v>
      </c>
      <c r="N557" s="7" t="s">
        <v>200</v>
      </c>
      <c r="O557" s="7">
        <v>2417</v>
      </c>
      <c r="P557" s="25">
        <v>0.2</v>
      </c>
      <c r="T557" s="7">
        <v>44</v>
      </c>
    </row>
    <row r="558" spans="1:20" hidden="1" x14ac:dyDescent="0.25">
      <c r="A558" s="7" t="s">
        <v>61</v>
      </c>
    </row>
    <row r="559" spans="1:20" hidden="1" x14ac:dyDescent="0.25">
      <c r="A559" s="7" t="s">
        <v>62</v>
      </c>
    </row>
    <row r="560" spans="1:20" hidden="1" x14ac:dyDescent="0.25">
      <c r="A560" s="7" t="s">
        <v>63</v>
      </c>
    </row>
    <row r="561" spans="1:20" hidden="1" x14ac:dyDescent="0.25">
      <c r="A561" s="7" t="s">
        <v>65</v>
      </c>
    </row>
    <row r="562" spans="1:20" x14ac:dyDescent="0.25">
      <c r="A562" s="7" t="s">
        <v>42</v>
      </c>
      <c r="B562" s="20"/>
      <c r="C562" s="20"/>
      <c r="D562" s="65"/>
      <c r="E562" s="65"/>
      <c r="F562" s="65"/>
      <c r="G562" s="65"/>
      <c r="H562" s="65"/>
      <c r="M562" s="145"/>
    </row>
    <row r="563" spans="1:20" x14ac:dyDescent="0.25">
      <c r="B563" s="20"/>
      <c r="C563" s="20"/>
      <c r="D563" s="85" t="s">
        <v>238</v>
      </c>
      <c r="E563" s="86"/>
      <c r="F563" s="86"/>
      <c r="G563" s="86"/>
      <c r="H563" s="86"/>
      <c r="I563" s="83" t="s">
        <v>224</v>
      </c>
      <c r="J563" s="83"/>
      <c r="K563" s="83"/>
      <c r="L563" s="83"/>
      <c r="M563" s="84"/>
    </row>
    <row r="564" spans="1:20" x14ac:dyDescent="0.25">
      <c r="B564" s="20"/>
      <c r="C564" s="20"/>
      <c r="D564" s="71"/>
      <c r="E564" s="46"/>
      <c r="F564" s="46"/>
      <c r="G564" s="46"/>
      <c r="H564" s="46"/>
      <c r="I564" s="46"/>
      <c r="J564" s="46"/>
      <c r="K564" s="46"/>
      <c r="L564" s="46"/>
      <c r="M564" s="70"/>
    </row>
    <row r="565" spans="1:20" x14ac:dyDescent="0.25">
      <c r="B565" s="20"/>
      <c r="C565" s="20"/>
      <c r="D565" s="89" t="s">
        <v>49</v>
      </c>
      <c r="E565" s="90"/>
      <c r="F565" s="90"/>
      <c r="G565" s="90"/>
      <c r="H565" s="90"/>
      <c r="I565" s="87">
        <f>SUMIF(N511:N562, IF(N510="","",N510), M511:M562)</f>
        <v>0</v>
      </c>
      <c r="J565" s="87"/>
      <c r="K565" s="87"/>
      <c r="L565" s="87"/>
      <c r="M565" s="88"/>
    </row>
    <row r="566" spans="1:20" hidden="1" x14ac:dyDescent="0.25">
      <c r="B566" s="20"/>
      <c r="C566" s="20"/>
      <c r="D566" s="93" t="s">
        <v>50</v>
      </c>
      <c r="E566" s="94"/>
      <c r="F566" s="94"/>
      <c r="G566" s="94"/>
      <c r="H566" s="94"/>
      <c r="I566" s="91">
        <f>ROUND(SUMIF(N511:N562, IF(N510="","",N510), M511:M562) * 0.2, 2)</f>
        <v>0</v>
      </c>
      <c r="J566" s="91"/>
      <c r="K566" s="91"/>
      <c r="L566" s="91"/>
      <c r="M566" s="92"/>
    </row>
    <row r="567" spans="1:20" hidden="1" x14ac:dyDescent="0.25">
      <c r="B567" s="20"/>
      <c r="C567" s="20"/>
      <c r="D567" s="89" t="s">
        <v>51</v>
      </c>
      <c r="E567" s="90"/>
      <c r="F567" s="90"/>
      <c r="G567" s="90"/>
      <c r="H567" s="90"/>
      <c r="I567" s="87">
        <f>SUM(I565:I566)</f>
        <v>0</v>
      </c>
      <c r="J567" s="87"/>
      <c r="K567" s="87"/>
      <c r="L567" s="87"/>
      <c r="M567" s="88"/>
    </row>
    <row r="568" spans="1:20" ht="36" customHeight="1" x14ac:dyDescent="0.25">
      <c r="A568" s="7">
        <v>3</v>
      </c>
      <c r="B568" s="16">
        <v>6</v>
      </c>
      <c r="C568" s="16"/>
      <c r="D568" s="63" t="s">
        <v>239</v>
      </c>
      <c r="E568" s="63"/>
      <c r="F568" s="63"/>
      <c r="G568" s="63"/>
      <c r="H568" s="63"/>
      <c r="I568" s="17"/>
      <c r="J568" s="17"/>
      <c r="K568" s="17"/>
      <c r="L568" s="137"/>
      <c r="M568" s="143"/>
      <c r="N568" s="7" t="s">
        <v>200</v>
      </c>
    </row>
    <row r="569" spans="1:20" ht="22.5" x14ac:dyDescent="0.25">
      <c r="A569" s="7">
        <v>9</v>
      </c>
      <c r="B569" s="21" t="s">
        <v>240</v>
      </c>
      <c r="C569" s="21"/>
      <c r="D569" s="81" t="s">
        <v>241</v>
      </c>
      <c r="E569" s="82"/>
      <c r="F569" s="82"/>
      <c r="G569" s="82"/>
      <c r="H569" s="82"/>
      <c r="I569" s="22" t="s">
        <v>76</v>
      </c>
      <c r="J569" s="26">
        <v>70</v>
      </c>
      <c r="K569" s="27"/>
      <c r="L569" s="139"/>
      <c r="M569" s="147">
        <f>IF(AND(J569= "",K569= ""), 0, ROUND(ROUND(L569, 2) * ROUND(IF(K569="",J569,K569),  2), 2))</f>
        <v>0</v>
      </c>
      <c r="N569" s="7" t="s">
        <v>200</v>
      </c>
      <c r="O569" s="7">
        <v>11029</v>
      </c>
      <c r="P569" s="25">
        <v>0.2</v>
      </c>
      <c r="T569" s="7">
        <v>44</v>
      </c>
    </row>
    <row r="570" spans="1:20" hidden="1" x14ac:dyDescent="0.25">
      <c r="A570" s="7" t="s">
        <v>61</v>
      </c>
    </row>
    <row r="571" spans="1:20" hidden="1" x14ac:dyDescent="0.25">
      <c r="A571" s="7" t="s">
        <v>61</v>
      </c>
    </row>
    <row r="572" spans="1:20" hidden="1" x14ac:dyDescent="0.25">
      <c r="A572" s="7" t="s">
        <v>61</v>
      </c>
    </row>
    <row r="573" spans="1:20" hidden="1" x14ac:dyDescent="0.25">
      <c r="A573" s="7" t="s">
        <v>62</v>
      </c>
    </row>
    <row r="574" spans="1:20" hidden="1" x14ac:dyDescent="0.25">
      <c r="A574" s="7" t="s">
        <v>63</v>
      </c>
    </row>
    <row r="575" spans="1:20" hidden="1" x14ac:dyDescent="0.25">
      <c r="A575" s="7" t="s">
        <v>64</v>
      </c>
    </row>
    <row r="576" spans="1:20" hidden="1" x14ac:dyDescent="0.25">
      <c r="A576" s="7" t="s">
        <v>64</v>
      </c>
    </row>
    <row r="577" spans="1:20" hidden="1" x14ac:dyDescent="0.25">
      <c r="A577" s="7" t="s">
        <v>64</v>
      </c>
    </row>
    <row r="578" spans="1:20" hidden="1" x14ac:dyDescent="0.25">
      <c r="A578" s="7" t="s">
        <v>64</v>
      </c>
    </row>
    <row r="579" spans="1:20" hidden="1" x14ac:dyDescent="0.25">
      <c r="A579" s="7" t="s">
        <v>65</v>
      </c>
    </row>
    <row r="580" spans="1:20" ht="22.5" x14ac:dyDescent="0.25">
      <c r="A580" s="7">
        <v>9</v>
      </c>
      <c r="B580" s="21" t="s">
        <v>242</v>
      </c>
      <c r="C580" s="21"/>
      <c r="D580" s="81" t="s">
        <v>243</v>
      </c>
      <c r="E580" s="82"/>
      <c r="F580" s="82"/>
      <c r="G580" s="82"/>
      <c r="H580" s="82"/>
      <c r="I580" s="22" t="s">
        <v>84</v>
      </c>
      <c r="J580" s="23">
        <v>1</v>
      </c>
      <c r="K580" s="24"/>
      <c r="L580" s="139"/>
      <c r="M580" s="147">
        <f>IF(AND(J580= "",K580= ""), 0, ROUND(ROUND(L580, 2) * ROUND(IF(K580="",J580,K580),  0), 2))</f>
        <v>0</v>
      </c>
      <c r="N580" s="7" t="s">
        <v>200</v>
      </c>
      <c r="O580" s="7">
        <v>11029</v>
      </c>
      <c r="P580" s="25">
        <v>0.2</v>
      </c>
      <c r="T580" s="7">
        <v>44</v>
      </c>
    </row>
    <row r="581" spans="1:20" hidden="1" x14ac:dyDescent="0.25">
      <c r="A581" s="7" t="s">
        <v>61</v>
      </c>
    </row>
    <row r="582" spans="1:20" hidden="1" x14ac:dyDescent="0.25">
      <c r="A582" s="7" t="s">
        <v>62</v>
      </c>
    </row>
    <row r="583" spans="1:20" hidden="1" x14ac:dyDescent="0.25">
      <c r="A583" s="7" t="s">
        <v>63</v>
      </c>
    </row>
    <row r="584" spans="1:20" hidden="1" x14ac:dyDescent="0.25">
      <c r="A584" s="7" t="s">
        <v>65</v>
      </c>
    </row>
    <row r="585" spans="1:20" ht="22.5" x14ac:dyDescent="0.25">
      <c r="A585" s="7">
        <v>9</v>
      </c>
      <c r="B585" s="21" t="s">
        <v>244</v>
      </c>
      <c r="C585" s="21"/>
      <c r="D585" s="81" t="s">
        <v>245</v>
      </c>
      <c r="E585" s="82"/>
      <c r="F585" s="82"/>
      <c r="G585" s="82"/>
      <c r="H585" s="82"/>
      <c r="I585" s="22" t="s">
        <v>84</v>
      </c>
      <c r="J585" s="23">
        <v>1</v>
      </c>
      <c r="K585" s="24"/>
      <c r="L585" s="139"/>
      <c r="M585" s="147">
        <f>IF(AND(J585= "",K585= ""), 0, ROUND(ROUND(L585, 2) * ROUND(IF(K585="",J585,K585),  0), 2))</f>
        <v>0</v>
      </c>
      <c r="N585" s="7" t="s">
        <v>200</v>
      </c>
      <c r="O585" s="7">
        <v>11029</v>
      </c>
      <c r="P585" s="25">
        <v>0.2</v>
      </c>
      <c r="T585" s="7">
        <v>44</v>
      </c>
    </row>
    <row r="586" spans="1:20" hidden="1" x14ac:dyDescent="0.25">
      <c r="A586" s="7" t="s">
        <v>61</v>
      </c>
    </row>
    <row r="587" spans="1:20" hidden="1" x14ac:dyDescent="0.25">
      <c r="A587" s="7" t="s">
        <v>62</v>
      </c>
    </row>
    <row r="588" spans="1:20" hidden="1" x14ac:dyDescent="0.25">
      <c r="A588" s="7" t="s">
        <v>63</v>
      </c>
    </row>
    <row r="589" spans="1:20" hidden="1" x14ac:dyDescent="0.25">
      <c r="A589" s="7" t="s">
        <v>65</v>
      </c>
    </row>
    <row r="590" spans="1:20" ht="22.5" customHeight="1" x14ac:dyDescent="0.25">
      <c r="A590" s="7">
        <v>9</v>
      </c>
      <c r="B590" s="21" t="s">
        <v>246</v>
      </c>
      <c r="C590" s="21"/>
      <c r="D590" s="81" t="s">
        <v>247</v>
      </c>
      <c r="E590" s="82"/>
      <c r="F590" s="82"/>
      <c r="G590" s="82"/>
      <c r="H590" s="82"/>
      <c r="I590" s="22" t="s">
        <v>84</v>
      </c>
      <c r="J590" s="23">
        <v>1</v>
      </c>
      <c r="K590" s="24"/>
      <c r="L590" s="139"/>
      <c r="M590" s="147">
        <f>IF(AND(J590= "",K590= ""), 0, ROUND(ROUND(L590, 2) * ROUND(IF(K590="",J590,K590),  0), 2))</f>
        <v>0</v>
      </c>
      <c r="N590" s="7" t="s">
        <v>200</v>
      </c>
      <c r="O590" s="7">
        <v>11029</v>
      </c>
      <c r="P590" s="25">
        <v>0.2</v>
      </c>
      <c r="T590" s="7">
        <v>44</v>
      </c>
    </row>
    <row r="591" spans="1:20" hidden="1" x14ac:dyDescent="0.25">
      <c r="A591" s="7" t="s">
        <v>61</v>
      </c>
    </row>
    <row r="592" spans="1:20" hidden="1" x14ac:dyDescent="0.25">
      <c r="A592" s="7" t="s">
        <v>62</v>
      </c>
    </row>
    <row r="593" spans="1:13" hidden="1" x14ac:dyDescent="0.25">
      <c r="A593" s="7" t="s">
        <v>63</v>
      </c>
    </row>
    <row r="594" spans="1:13" hidden="1" x14ac:dyDescent="0.25">
      <c r="A594" s="7" t="s">
        <v>65</v>
      </c>
    </row>
    <row r="595" spans="1:13" x14ac:dyDescent="0.25">
      <c r="A595" s="7" t="s">
        <v>42</v>
      </c>
      <c r="B595" s="20"/>
      <c r="C595" s="20"/>
      <c r="D595" s="65"/>
      <c r="E595" s="65"/>
      <c r="F595" s="65"/>
      <c r="G595" s="65"/>
      <c r="H595" s="65"/>
      <c r="M595" s="145"/>
    </row>
    <row r="596" spans="1:13" x14ac:dyDescent="0.25">
      <c r="B596" s="20"/>
      <c r="C596" s="20"/>
      <c r="D596" s="85" t="s">
        <v>248</v>
      </c>
      <c r="E596" s="86"/>
      <c r="F596" s="86"/>
      <c r="G596" s="86"/>
      <c r="H596" s="86"/>
      <c r="I596" s="83" t="s">
        <v>224</v>
      </c>
      <c r="J596" s="83"/>
      <c r="K596" s="83"/>
      <c r="L596" s="83"/>
      <c r="M596" s="84"/>
    </row>
    <row r="597" spans="1:13" x14ac:dyDescent="0.25">
      <c r="B597" s="20"/>
      <c r="C597" s="20"/>
      <c r="D597" s="71"/>
      <c r="E597" s="46"/>
      <c r="F597" s="46"/>
      <c r="G597" s="46"/>
      <c r="H597" s="46"/>
      <c r="I597" s="46"/>
      <c r="J597" s="46"/>
      <c r="K597" s="46"/>
      <c r="L597" s="46"/>
      <c r="M597" s="70"/>
    </row>
    <row r="598" spans="1:13" x14ac:dyDescent="0.25">
      <c r="B598" s="20"/>
      <c r="C598" s="20"/>
      <c r="D598" s="89" t="s">
        <v>49</v>
      </c>
      <c r="E598" s="90"/>
      <c r="F598" s="90"/>
      <c r="G598" s="90"/>
      <c r="H598" s="90"/>
      <c r="I598" s="87">
        <f>SUMIF(N569:N595, IF(N568="","",N568), M569:M595)</f>
        <v>0</v>
      </c>
      <c r="J598" s="87"/>
      <c r="K598" s="87"/>
      <c r="L598" s="87"/>
      <c r="M598" s="88"/>
    </row>
    <row r="599" spans="1:13" hidden="1" x14ac:dyDescent="0.25">
      <c r="B599" s="20"/>
      <c r="C599" s="20"/>
      <c r="D599" s="93" t="s">
        <v>50</v>
      </c>
      <c r="E599" s="94"/>
      <c r="F599" s="94"/>
      <c r="G599" s="94"/>
      <c r="H599" s="94"/>
      <c r="I599" s="91">
        <f>ROUND(SUMIF(N569:N595, IF(N568="","",N568), M569:M595) * 0.2, 2)</f>
        <v>0</v>
      </c>
      <c r="J599" s="91"/>
      <c r="K599" s="91"/>
      <c r="L599" s="91"/>
      <c r="M599" s="92"/>
    </row>
    <row r="600" spans="1:13" hidden="1" x14ac:dyDescent="0.25">
      <c r="B600" s="20"/>
      <c r="C600" s="20"/>
      <c r="D600" s="89" t="s">
        <v>51</v>
      </c>
      <c r="E600" s="90"/>
      <c r="F600" s="90"/>
      <c r="G600" s="90"/>
      <c r="H600" s="90"/>
      <c r="I600" s="87">
        <f>SUM(I598:I599)</f>
        <v>0</v>
      </c>
      <c r="J600" s="87"/>
      <c r="K600" s="87"/>
      <c r="L600" s="87"/>
      <c r="M600" s="88"/>
    </row>
    <row r="601" spans="1:13" ht="31.5" customHeight="1" x14ac:dyDescent="0.25">
      <c r="B601" s="3"/>
      <c r="C601" s="3"/>
      <c r="D601" s="95" t="s">
        <v>249</v>
      </c>
      <c r="E601" s="95"/>
      <c r="F601" s="95"/>
      <c r="G601" s="95"/>
      <c r="H601" s="95"/>
      <c r="I601" s="95"/>
      <c r="J601" s="95"/>
      <c r="K601" s="95"/>
      <c r="L601" s="95"/>
      <c r="M601" s="95"/>
    </row>
    <row r="603" spans="1:13" x14ac:dyDescent="0.25">
      <c r="D603" s="96" t="s">
        <v>250</v>
      </c>
      <c r="E603" s="96"/>
      <c r="F603" s="96"/>
      <c r="G603" s="96"/>
      <c r="H603" s="96"/>
      <c r="I603" s="96"/>
      <c r="J603" s="96"/>
      <c r="K603" s="96"/>
      <c r="L603" s="96"/>
      <c r="M603" s="96"/>
    </row>
    <row r="604" spans="1:13" ht="25.5" customHeight="1" x14ac:dyDescent="0.25">
      <c r="D604" s="98" t="s">
        <v>251</v>
      </c>
      <c r="E604" s="99"/>
      <c r="F604" s="99"/>
      <c r="G604" s="99"/>
      <c r="H604" s="99"/>
      <c r="I604" s="97">
        <f>SUMIF(N30:N426, "", M30:M426)</f>
        <v>0</v>
      </c>
      <c r="J604" s="97"/>
      <c r="K604" s="97"/>
      <c r="L604" s="97"/>
      <c r="M604" s="97"/>
    </row>
    <row r="605" spans="1:13" x14ac:dyDescent="0.25">
      <c r="D605" s="102" t="s">
        <v>252</v>
      </c>
      <c r="E605" s="103"/>
      <c r="F605" s="103"/>
      <c r="G605" s="103"/>
      <c r="H605" s="103"/>
      <c r="I605" s="100">
        <f>0</f>
        <v>0</v>
      </c>
      <c r="J605" s="101"/>
      <c r="K605" s="101"/>
      <c r="L605" s="101"/>
      <c r="M605" s="101"/>
    </row>
    <row r="606" spans="1:13" x14ac:dyDescent="0.25">
      <c r="D606" s="102" t="s">
        <v>253</v>
      </c>
      <c r="E606" s="103"/>
      <c r="F606" s="103"/>
      <c r="G606" s="103"/>
      <c r="H606" s="103"/>
      <c r="I606" s="100">
        <f>SUMIF(N30:N57, "", M30:M57)</f>
        <v>0</v>
      </c>
      <c r="J606" s="101"/>
      <c r="K606" s="101"/>
      <c r="L606" s="101"/>
      <c r="M606" s="101"/>
    </row>
    <row r="607" spans="1:13" x14ac:dyDescent="0.25">
      <c r="D607" s="102" t="s">
        <v>254</v>
      </c>
      <c r="E607" s="103"/>
      <c r="F607" s="103"/>
      <c r="G607" s="103"/>
      <c r="H607" s="103"/>
      <c r="I607" s="100">
        <f>SUMIF(N72:N72, "", M72:M72)</f>
        <v>0</v>
      </c>
      <c r="J607" s="101"/>
      <c r="K607" s="101"/>
      <c r="L607" s="101"/>
      <c r="M607" s="101"/>
    </row>
    <row r="608" spans="1:13" x14ac:dyDescent="0.25">
      <c r="D608" s="102" t="s">
        <v>255</v>
      </c>
      <c r="E608" s="103"/>
      <c r="F608" s="103"/>
      <c r="G608" s="103"/>
      <c r="H608" s="103"/>
      <c r="I608" s="100">
        <f>SUMIF(N89:N99, "", M89:M99)</f>
        <v>0</v>
      </c>
      <c r="J608" s="101"/>
      <c r="K608" s="101"/>
      <c r="L608" s="101"/>
      <c r="M608" s="101"/>
    </row>
    <row r="609" spans="1:15" x14ac:dyDescent="0.25">
      <c r="D609" s="102" t="s">
        <v>256</v>
      </c>
      <c r="E609" s="103"/>
      <c r="F609" s="103"/>
      <c r="G609" s="103"/>
      <c r="H609" s="103"/>
      <c r="I609" s="100">
        <f>SUMIF(N117:N171, "", M117:M171)</f>
        <v>0</v>
      </c>
      <c r="J609" s="101"/>
      <c r="K609" s="101"/>
      <c r="L609" s="101"/>
      <c r="M609" s="101"/>
    </row>
    <row r="610" spans="1:15" ht="24" customHeight="1" x14ac:dyDescent="0.25">
      <c r="D610" s="102" t="s">
        <v>257</v>
      </c>
      <c r="E610" s="103"/>
      <c r="F610" s="103"/>
      <c r="G610" s="103"/>
      <c r="H610" s="103"/>
      <c r="I610" s="100">
        <f>SUMIF(N184:N240, "", M184:M240)</f>
        <v>0</v>
      </c>
      <c r="J610" s="101"/>
      <c r="K610" s="101"/>
      <c r="L610" s="101"/>
      <c r="M610" s="101"/>
    </row>
    <row r="611" spans="1:15" x14ac:dyDescent="0.25">
      <c r="D611" s="102" t="s">
        <v>258</v>
      </c>
      <c r="E611" s="103"/>
      <c r="F611" s="103"/>
      <c r="G611" s="103"/>
      <c r="H611" s="103"/>
      <c r="I611" s="100">
        <f>SUMIF(N256:N406, "", M256:M406)</f>
        <v>0</v>
      </c>
      <c r="J611" s="101"/>
      <c r="K611" s="101"/>
      <c r="L611" s="101"/>
      <c r="M611" s="101"/>
    </row>
    <row r="612" spans="1:15" x14ac:dyDescent="0.25">
      <c r="D612" s="102" t="s">
        <v>259</v>
      </c>
      <c r="E612" s="103"/>
      <c r="F612" s="103"/>
      <c r="G612" s="103"/>
      <c r="H612" s="103"/>
      <c r="I612" s="100">
        <f>SUMIF(N419:N426, "", M419:M426)</f>
        <v>0</v>
      </c>
      <c r="J612" s="101"/>
      <c r="K612" s="101"/>
      <c r="L612" s="101"/>
      <c r="M612" s="101"/>
    </row>
    <row r="613" spans="1:15" x14ac:dyDescent="0.25">
      <c r="D613" s="104" t="s">
        <v>260</v>
      </c>
      <c r="E613" s="105"/>
      <c r="F613" s="105"/>
      <c r="G613" s="105"/>
      <c r="H613" s="105"/>
      <c r="I613" s="31"/>
      <c r="J613" s="31"/>
      <c r="K613" s="31"/>
      <c r="L613" s="140"/>
      <c r="M613" s="148"/>
    </row>
    <row r="614" spans="1:15" x14ac:dyDescent="0.25">
      <c r="D614" s="106"/>
      <c r="E614" s="107"/>
      <c r="F614" s="107"/>
      <c r="G614" s="107"/>
      <c r="H614" s="107"/>
      <c r="I614" s="107"/>
      <c r="J614" s="107"/>
      <c r="K614" s="107"/>
      <c r="L614" s="107"/>
      <c r="M614" s="108"/>
    </row>
    <row r="615" spans="1:15" x14ac:dyDescent="0.25">
      <c r="A615" s="28"/>
      <c r="D615" s="109" t="s">
        <v>49</v>
      </c>
      <c r="E615" s="46"/>
      <c r="F615" s="46"/>
      <c r="G615" s="46"/>
      <c r="H615" s="46"/>
      <c r="I615" s="110">
        <f>SUMIF(N5:N601, IF(N4="","",N4), M5:M601)</f>
        <v>0</v>
      </c>
      <c r="J615" s="111"/>
      <c r="K615" s="111"/>
      <c r="L615" s="111"/>
      <c r="M615" s="112"/>
    </row>
    <row r="616" spans="1:15" x14ac:dyDescent="0.25">
      <c r="A616" s="28"/>
      <c r="D616" s="109" t="s">
        <v>50</v>
      </c>
      <c r="E616" s="46"/>
      <c r="F616" s="46"/>
      <c r="G616" s="46"/>
      <c r="H616" s="46"/>
      <c r="I616" s="110">
        <f>ROUND(SUMIF(N5:N601, IF(N4="","",N4), M5:M601) * 0.2, 2)</f>
        <v>0</v>
      </c>
      <c r="J616" s="111"/>
      <c r="K616" s="111"/>
      <c r="L616" s="111"/>
      <c r="M616" s="112"/>
    </row>
    <row r="617" spans="1:15" x14ac:dyDescent="0.25">
      <c r="D617" s="113" t="s">
        <v>51</v>
      </c>
      <c r="E617" s="114"/>
      <c r="F617" s="114"/>
      <c r="G617" s="114"/>
      <c r="H617" s="114"/>
      <c r="I617" s="115">
        <f>SUM(I615:I616)</f>
        <v>0</v>
      </c>
      <c r="J617" s="116"/>
      <c r="K617" s="116"/>
      <c r="L617" s="116"/>
      <c r="M617" s="117"/>
    </row>
    <row r="618" spans="1:15" x14ac:dyDescent="0.25">
      <c r="D618" s="103"/>
      <c r="E618" s="46"/>
      <c r="F618" s="46"/>
      <c r="G618" s="46"/>
      <c r="H618" s="46"/>
      <c r="I618" s="46"/>
      <c r="J618" s="46"/>
      <c r="K618" s="46"/>
      <c r="L618" s="46"/>
      <c r="M618" s="46"/>
    </row>
    <row r="619" spans="1:15" x14ac:dyDescent="0.25">
      <c r="D619" s="118" t="s">
        <v>261</v>
      </c>
      <c r="E619" s="118"/>
      <c r="F619" s="118"/>
      <c r="G619" s="118"/>
      <c r="H619" s="118"/>
      <c r="I619" s="118"/>
      <c r="J619" s="118"/>
      <c r="K619" s="118"/>
      <c r="L619" s="118"/>
      <c r="M619" s="118"/>
    </row>
    <row r="620" spans="1:15" x14ac:dyDescent="0.25">
      <c r="D620" s="119" t="str">
        <f>IF(Paramètres!AA2&lt;&gt;"",Paramètres!AA2,"")</f>
        <v xml:space="preserve">Zéro euro </v>
      </c>
      <c r="E620" s="119"/>
      <c r="F620" s="119"/>
      <c r="G620" s="119"/>
      <c r="H620" s="119"/>
      <c r="I620" s="119"/>
      <c r="J620" s="119"/>
      <c r="K620" s="119"/>
      <c r="L620" s="119"/>
      <c r="M620" s="119"/>
    </row>
    <row r="621" spans="1:15" x14ac:dyDescent="0.25">
      <c r="D621" s="119"/>
      <c r="E621" s="119"/>
      <c r="F621" s="119"/>
      <c r="G621" s="119"/>
      <c r="H621" s="119"/>
      <c r="I621" s="119"/>
      <c r="J621" s="119"/>
      <c r="K621" s="119"/>
      <c r="L621" s="119"/>
      <c r="M621" s="119"/>
    </row>
    <row r="623" spans="1:15" x14ac:dyDescent="0.25">
      <c r="D623" s="96" t="s">
        <v>262</v>
      </c>
      <c r="E623" s="96"/>
      <c r="F623" s="96"/>
      <c r="G623" s="96"/>
      <c r="H623" s="96"/>
      <c r="I623" s="96"/>
      <c r="J623" s="96"/>
      <c r="K623" s="96"/>
      <c r="L623" s="96"/>
      <c r="M623" s="96"/>
    </row>
    <row r="624" spans="1:15" x14ac:dyDescent="0.25">
      <c r="D624" s="118" t="s">
        <v>200</v>
      </c>
      <c r="E624" s="118"/>
      <c r="F624" s="118"/>
      <c r="G624" s="118"/>
      <c r="H624" s="118"/>
      <c r="O624" s="7">
        <v>2</v>
      </c>
    </row>
    <row r="625" spans="1:16" x14ac:dyDescent="0.25">
      <c r="D625" s="103" t="s">
        <v>263</v>
      </c>
      <c r="E625" s="103"/>
      <c r="F625" s="103"/>
      <c r="G625" s="103"/>
      <c r="H625" s="103"/>
      <c r="I625" s="120">
        <f>SUMIF(O5:O601,O625, M5:M601)</f>
        <v>0</v>
      </c>
      <c r="J625" s="120"/>
      <c r="K625" s="120"/>
      <c r="L625" s="120"/>
      <c r="M625" s="120"/>
      <c r="N625" s="7">
        <v>1</v>
      </c>
      <c r="O625" s="7">
        <v>1454</v>
      </c>
    </row>
    <row r="626" spans="1:16" hidden="1" x14ac:dyDescent="0.25">
      <c r="A626" s="7">
        <v>0.2</v>
      </c>
      <c r="D626" s="32" t="str">
        <f>"	- dont T.V.A. à 20% sur " &amp;ROUND((SUMPRODUCT((O5:O601=O625)*1, M5:M601,(P5:P601=A626)*1)), 2)&amp; "€ :"</f>
        <v xml:space="preserve">	- dont T.V.A. à 20% sur 0€ :</v>
      </c>
      <c r="E626" s="32"/>
      <c r="F626" s="32"/>
      <c r="G626" s="32"/>
      <c r="H626" s="32"/>
      <c r="I626" s="121"/>
      <c r="J626" s="121"/>
      <c r="K626" s="121"/>
      <c r="L626" s="121"/>
      <c r="M626" s="121"/>
      <c r="N626" s="7">
        <v>1</v>
      </c>
      <c r="P626" s="7">
        <f>ROUND((SUMPRODUCT((O5:O601=O625)*1, M5:M601,(P5:P601=A626)*1))*A626, 2)</f>
        <v>0</v>
      </c>
    </row>
    <row r="627" spans="1:16" x14ac:dyDescent="0.25">
      <c r="D627" s="103" t="s">
        <v>264</v>
      </c>
      <c r="E627" s="103"/>
      <c r="F627" s="103"/>
      <c r="G627" s="103"/>
      <c r="H627" s="103"/>
      <c r="I627" s="120">
        <f>SUMIF(O5:O601,O627, M5:M601)</f>
        <v>0</v>
      </c>
      <c r="J627" s="120"/>
      <c r="K627" s="120"/>
      <c r="L627" s="120"/>
      <c r="M627" s="120"/>
      <c r="N627" s="7">
        <v>1</v>
      </c>
      <c r="O627" s="7">
        <v>11029</v>
      </c>
    </row>
    <row r="628" spans="1:16" hidden="1" x14ac:dyDescent="0.25">
      <c r="A628" s="7">
        <v>0.2</v>
      </c>
      <c r="D628" s="32" t="str">
        <f>"	- dont T.V.A. à 20% sur " &amp;ROUND((SUMPRODUCT((O5:O601=O627)*1, M5:M601,(P5:P601=A628)*1)), 2)&amp; "€ :"</f>
        <v xml:space="preserve">	- dont T.V.A. à 20% sur 0€ :</v>
      </c>
      <c r="E628" s="32"/>
      <c r="F628" s="32"/>
      <c r="G628" s="32"/>
      <c r="H628" s="32"/>
      <c r="I628" s="121"/>
      <c r="J628" s="121"/>
      <c r="K628" s="121"/>
      <c r="L628" s="121"/>
      <c r="M628" s="121"/>
      <c r="N628" s="7">
        <v>1</v>
      </c>
      <c r="P628" s="7">
        <f>ROUND((SUMPRODUCT((O5:O601=O627)*1, M5:M601,(P5:P601=A628)*1))*A628, 2)</f>
        <v>0</v>
      </c>
    </row>
    <row r="629" spans="1:16" x14ac:dyDescent="0.25">
      <c r="D629" s="103" t="s">
        <v>265</v>
      </c>
      <c r="E629" s="103"/>
      <c r="F629" s="103"/>
      <c r="G629" s="103"/>
      <c r="H629" s="103"/>
      <c r="I629" s="120">
        <f>SUMIF(O5:O601,O629, M5:M601)</f>
        <v>0</v>
      </c>
      <c r="J629" s="120"/>
      <c r="K629" s="120"/>
      <c r="L629" s="120"/>
      <c r="M629" s="120"/>
      <c r="N629" s="7">
        <v>2</v>
      </c>
      <c r="O629" s="7">
        <v>2417</v>
      </c>
    </row>
    <row r="630" spans="1:16" hidden="1" x14ac:dyDescent="0.25">
      <c r="A630" s="7">
        <v>0.2</v>
      </c>
      <c r="D630" s="32" t="str">
        <f>"	- dont T.V.A. à 20% sur " &amp;ROUND((SUMPRODUCT((O5:O601=O629)*1, M5:M601,(P5:P601=A630)*1)), 2)&amp; "€ :"</f>
        <v xml:space="preserve">	- dont T.V.A. à 20% sur 0€ :</v>
      </c>
      <c r="E630" s="32"/>
      <c r="F630" s="32"/>
      <c r="G630" s="32"/>
      <c r="H630" s="32"/>
      <c r="I630" s="121"/>
      <c r="J630" s="121"/>
      <c r="K630" s="121"/>
      <c r="L630" s="121"/>
      <c r="M630" s="121"/>
      <c r="N630" s="7">
        <v>2</v>
      </c>
      <c r="P630" s="7">
        <f>ROUND((SUMPRODUCT((O5:O601=O629)*1, M5:M601,(P5:P601=A630)*1))*A630, 2)</f>
        <v>0</v>
      </c>
    </row>
    <row r="631" spans="1:16" x14ac:dyDescent="0.25">
      <c r="D631" s="103" t="s">
        <v>266</v>
      </c>
      <c r="E631" s="103"/>
      <c r="F631" s="103"/>
      <c r="G631" s="103"/>
      <c r="H631" s="103"/>
      <c r="I631" s="30"/>
      <c r="J631" s="30"/>
      <c r="K631" s="30"/>
      <c r="L631" s="141"/>
      <c r="M631" s="141"/>
    </row>
    <row r="632" spans="1:16" x14ac:dyDescent="0.25">
      <c r="D632" s="122" t="s">
        <v>267</v>
      </c>
      <c r="E632" s="122"/>
      <c r="F632" s="122"/>
      <c r="G632" s="122"/>
      <c r="H632" s="122"/>
      <c r="I632" s="120">
        <f>SUM(I625:I630)</f>
        <v>0</v>
      </c>
      <c r="J632" s="120"/>
      <c r="K632" s="120"/>
      <c r="L632" s="120"/>
      <c r="M632" s="120"/>
    </row>
    <row r="633" spans="1:16" hidden="1" x14ac:dyDescent="0.25">
      <c r="D633" s="122" t="s">
        <v>268</v>
      </c>
      <c r="E633" s="122"/>
      <c r="F633" s="122"/>
      <c r="G633" s="122"/>
      <c r="H633" s="122"/>
      <c r="I633" s="120">
        <f>SUM(P625:P630)</f>
        <v>0</v>
      </c>
      <c r="J633" s="120"/>
      <c r="K633" s="120"/>
      <c r="L633" s="120"/>
      <c r="M633" s="120"/>
    </row>
    <row r="634" spans="1:16" hidden="1" x14ac:dyDescent="0.25">
      <c r="D634" s="122" t="s">
        <v>269</v>
      </c>
      <c r="E634" s="122"/>
      <c r="F634" s="122"/>
      <c r="G634" s="122"/>
      <c r="H634" s="122"/>
      <c r="I634" s="120">
        <f>SUM(I632:I633)</f>
        <v>0</v>
      </c>
      <c r="J634" s="120"/>
      <c r="K634" s="120"/>
      <c r="L634" s="120"/>
      <c r="M634" s="120"/>
    </row>
    <row r="636" spans="1:16" ht="56.65" customHeight="1" x14ac:dyDescent="0.25">
      <c r="I636" s="123" t="s">
        <v>270</v>
      </c>
      <c r="J636" s="123"/>
      <c r="K636" s="123"/>
      <c r="L636" s="123"/>
      <c r="M636" s="123"/>
    </row>
    <row r="638" spans="1:16" ht="85.15" customHeight="1" x14ac:dyDescent="0.25">
      <c r="D638" s="124" t="s">
        <v>271</v>
      </c>
      <c r="E638" s="124"/>
      <c r="F638" s="124"/>
      <c r="G638" s="124"/>
      <c r="I638" s="124" t="s">
        <v>272</v>
      </c>
      <c r="J638" s="124"/>
      <c r="K638" s="124"/>
      <c r="L638" s="124"/>
      <c r="M638" s="124"/>
    </row>
  </sheetData>
  <sheetProtection selectLockedCells="1"/>
  <mergeCells count="285">
    <mergeCell ref="D633:H633"/>
    <mergeCell ref="I633:M633"/>
    <mergeCell ref="D634:H634"/>
    <mergeCell ref="I634:M634"/>
    <mergeCell ref="I636:M636"/>
    <mergeCell ref="D638:G638"/>
    <mergeCell ref="I638:M638"/>
    <mergeCell ref="D627:H627"/>
    <mergeCell ref="I627:M627"/>
    <mergeCell ref="I628:M628"/>
    <mergeCell ref="D629:H629"/>
    <mergeCell ref="I629:M629"/>
    <mergeCell ref="I630:M630"/>
    <mergeCell ref="D631:H631"/>
    <mergeCell ref="D632:H632"/>
    <mergeCell ref="I632:M632"/>
    <mergeCell ref="D618:M618"/>
    <mergeCell ref="D619:M619"/>
    <mergeCell ref="D620:M620"/>
    <mergeCell ref="D621:M621"/>
    <mergeCell ref="D623:M623"/>
    <mergeCell ref="D624:H624"/>
    <mergeCell ref="D625:H625"/>
    <mergeCell ref="I625:M625"/>
    <mergeCell ref="I626:M626"/>
    <mergeCell ref="I612:M612"/>
    <mergeCell ref="D612:H612"/>
    <mergeCell ref="D613:H613"/>
    <mergeCell ref="D614:M614"/>
    <mergeCell ref="D615:H615"/>
    <mergeCell ref="I615:M615"/>
    <mergeCell ref="D616:H616"/>
    <mergeCell ref="I616:M616"/>
    <mergeCell ref="D617:H617"/>
    <mergeCell ref="I617:M617"/>
    <mergeCell ref="I607:M607"/>
    <mergeCell ref="D607:H607"/>
    <mergeCell ref="I608:M608"/>
    <mergeCell ref="D608:H608"/>
    <mergeCell ref="I609:M609"/>
    <mergeCell ref="D609:H609"/>
    <mergeCell ref="I610:M610"/>
    <mergeCell ref="D610:H610"/>
    <mergeCell ref="I611:M611"/>
    <mergeCell ref="D611:H611"/>
    <mergeCell ref="I600:M600"/>
    <mergeCell ref="D600:H600"/>
    <mergeCell ref="D601:M601"/>
    <mergeCell ref="D603:M603"/>
    <mergeCell ref="I604:M604"/>
    <mergeCell ref="D604:H604"/>
    <mergeCell ref="I605:M605"/>
    <mergeCell ref="D605:H605"/>
    <mergeCell ref="I606:M606"/>
    <mergeCell ref="D606:H606"/>
    <mergeCell ref="D595:H595"/>
    <mergeCell ref="I596:M596"/>
    <mergeCell ref="D596:H596"/>
    <mergeCell ref="I597:M597"/>
    <mergeCell ref="D597:H597"/>
    <mergeCell ref="I598:M598"/>
    <mergeCell ref="D598:H598"/>
    <mergeCell ref="I599:M599"/>
    <mergeCell ref="D599:H599"/>
    <mergeCell ref="I566:M566"/>
    <mergeCell ref="D566:H566"/>
    <mergeCell ref="I567:M567"/>
    <mergeCell ref="D567:H567"/>
    <mergeCell ref="D568:H568"/>
    <mergeCell ref="D569:H569"/>
    <mergeCell ref="D580:H580"/>
    <mergeCell ref="D585:H585"/>
    <mergeCell ref="D590:H590"/>
    <mergeCell ref="D547:H547"/>
    <mergeCell ref="D552:H552"/>
    <mergeCell ref="D557:H557"/>
    <mergeCell ref="D562:H562"/>
    <mergeCell ref="I563:M563"/>
    <mergeCell ref="D563:H563"/>
    <mergeCell ref="I564:M564"/>
    <mergeCell ref="D564:H564"/>
    <mergeCell ref="I565:M565"/>
    <mergeCell ref="D565:H565"/>
    <mergeCell ref="I509:M509"/>
    <mergeCell ref="D509:H509"/>
    <mergeCell ref="D510:H510"/>
    <mergeCell ref="D511:H511"/>
    <mergeCell ref="D516:H516"/>
    <mergeCell ref="D527:H527"/>
    <mergeCell ref="D532:H532"/>
    <mergeCell ref="D537:H537"/>
    <mergeCell ref="D542:H542"/>
    <mergeCell ref="D500:H500"/>
    <mergeCell ref="D504:H504"/>
    <mergeCell ref="I505:M505"/>
    <mergeCell ref="D505:H505"/>
    <mergeCell ref="I506:M506"/>
    <mergeCell ref="D506:H506"/>
    <mergeCell ref="I507:M507"/>
    <mergeCell ref="D507:H507"/>
    <mergeCell ref="I508:M508"/>
    <mergeCell ref="D508:H508"/>
    <mergeCell ref="D456:H456"/>
    <mergeCell ref="D461:H461"/>
    <mergeCell ref="D467:H467"/>
    <mergeCell ref="D472:H472"/>
    <mergeCell ref="D478:H478"/>
    <mergeCell ref="D483:H483"/>
    <mergeCell ref="D488:H488"/>
    <mergeCell ref="D492:H492"/>
    <mergeCell ref="D495:H495"/>
    <mergeCell ref="I440:M440"/>
    <mergeCell ref="D440:H440"/>
    <mergeCell ref="I441:M441"/>
    <mergeCell ref="D441:H441"/>
    <mergeCell ref="I442:M442"/>
    <mergeCell ref="D442:H442"/>
    <mergeCell ref="D443:H443"/>
    <mergeCell ref="D444:H444"/>
    <mergeCell ref="D450:H450"/>
    <mergeCell ref="I435:M435"/>
    <mergeCell ref="D435:H435"/>
    <mergeCell ref="I436:M436"/>
    <mergeCell ref="D436:H436"/>
    <mergeCell ref="D437:H437"/>
    <mergeCell ref="I438:M438"/>
    <mergeCell ref="D438:H438"/>
    <mergeCell ref="I439:M439"/>
    <mergeCell ref="D439:H439"/>
    <mergeCell ref="D419:H419"/>
    <mergeCell ref="D426:H426"/>
    <mergeCell ref="D431:H431"/>
    <mergeCell ref="I432:M432"/>
    <mergeCell ref="D432:H432"/>
    <mergeCell ref="I433:M433"/>
    <mergeCell ref="D433:H433"/>
    <mergeCell ref="I434:M434"/>
    <mergeCell ref="D434:H434"/>
    <mergeCell ref="I414:M414"/>
    <mergeCell ref="D414:H414"/>
    <mergeCell ref="I415:M415"/>
    <mergeCell ref="D415:H415"/>
    <mergeCell ref="I416:M416"/>
    <mergeCell ref="D416:H416"/>
    <mergeCell ref="I417:M417"/>
    <mergeCell ref="D417:H417"/>
    <mergeCell ref="D418:H418"/>
    <mergeCell ref="D381:H381"/>
    <mergeCell ref="D386:H386"/>
    <mergeCell ref="D391:H391"/>
    <mergeCell ref="D396:H396"/>
    <mergeCell ref="D401:H401"/>
    <mergeCell ref="D406:H406"/>
    <mergeCell ref="D412:H412"/>
    <mergeCell ref="I413:M413"/>
    <mergeCell ref="D413:H413"/>
    <mergeCell ref="D335:H335"/>
    <mergeCell ref="D341:H341"/>
    <mergeCell ref="D346:H346"/>
    <mergeCell ref="D350:H350"/>
    <mergeCell ref="D354:H354"/>
    <mergeCell ref="D361:H361"/>
    <mergeCell ref="D366:H366"/>
    <mergeCell ref="D371:H371"/>
    <mergeCell ref="D376:H376"/>
    <mergeCell ref="D284:H284"/>
    <mergeCell ref="D290:H290"/>
    <mergeCell ref="D296:H296"/>
    <mergeCell ref="D301:H301"/>
    <mergeCell ref="D307:H307"/>
    <mergeCell ref="D313:H313"/>
    <mergeCell ref="D318:H318"/>
    <mergeCell ref="D323:H323"/>
    <mergeCell ref="D329:H329"/>
    <mergeCell ref="D250:H250"/>
    <mergeCell ref="D254:H254"/>
    <mergeCell ref="D256:H256"/>
    <mergeCell ref="D260:H260"/>
    <mergeCell ref="D264:H264"/>
    <mergeCell ref="D268:H268"/>
    <mergeCell ref="D272:H272"/>
    <mergeCell ref="D276:H276"/>
    <mergeCell ref="D280:H280"/>
    <mergeCell ref="I245:M245"/>
    <mergeCell ref="D245:H245"/>
    <mergeCell ref="I246:M246"/>
    <mergeCell ref="D246:H246"/>
    <mergeCell ref="I247:M247"/>
    <mergeCell ref="D247:H247"/>
    <mergeCell ref="I248:M248"/>
    <mergeCell ref="D248:H248"/>
    <mergeCell ref="I249:M249"/>
    <mergeCell ref="D249:H249"/>
    <mergeCell ref="D197:H197"/>
    <mergeCell ref="D208:H208"/>
    <mergeCell ref="D214:H214"/>
    <mergeCell ref="D220:H220"/>
    <mergeCell ref="D225:H225"/>
    <mergeCell ref="D230:H230"/>
    <mergeCell ref="D235:H235"/>
    <mergeCell ref="D240:H240"/>
    <mergeCell ref="D244:H244"/>
    <mergeCell ref="I180:M180"/>
    <mergeCell ref="D180:H180"/>
    <mergeCell ref="I181:M181"/>
    <mergeCell ref="D181:H181"/>
    <mergeCell ref="I182:M182"/>
    <mergeCell ref="D182:H182"/>
    <mergeCell ref="D183:H183"/>
    <mergeCell ref="D184:H184"/>
    <mergeCell ref="D191:H191"/>
    <mergeCell ref="D150:H150"/>
    <mergeCell ref="D155:H155"/>
    <mergeCell ref="D159:H159"/>
    <mergeCell ref="D165:H165"/>
    <mergeCell ref="D171:H171"/>
    <mergeCell ref="D177:H177"/>
    <mergeCell ref="I178:M178"/>
    <mergeCell ref="D178:H178"/>
    <mergeCell ref="I179:M179"/>
    <mergeCell ref="D179:H179"/>
    <mergeCell ref="I113:M113"/>
    <mergeCell ref="D113:H113"/>
    <mergeCell ref="D114:H114"/>
    <mergeCell ref="D117:H117"/>
    <mergeCell ref="D127:H127"/>
    <mergeCell ref="D130:H130"/>
    <mergeCell ref="D132:H132"/>
    <mergeCell ref="D138:H138"/>
    <mergeCell ref="D144:H144"/>
    <mergeCell ref="D108:H108"/>
    <mergeCell ref="I109:M109"/>
    <mergeCell ref="D109:H109"/>
    <mergeCell ref="I110:M110"/>
    <mergeCell ref="D110:H110"/>
    <mergeCell ref="I111:M111"/>
    <mergeCell ref="D111:H111"/>
    <mergeCell ref="I112:M112"/>
    <mergeCell ref="D112:H112"/>
    <mergeCell ref="I82:M82"/>
    <mergeCell ref="D82:H82"/>
    <mergeCell ref="I83:M83"/>
    <mergeCell ref="D83:H83"/>
    <mergeCell ref="I84:M84"/>
    <mergeCell ref="D84:H84"/>
    <mergeCell ref="D85:H85"/>
    <mergeCell ref="D89:H89"/>
    <mergeCell ref="D99:H99"/>
    <mergeCell ref="I70:M70"/>
    <mergeCell ref="D70:H70"/>
    <mergeCell ref="D71:H71"/>
    <mergeCell ref="D72:H72"/>
    <mergeCell ref="D79:H79"/>
    <mergeCell ref="I80:M80"/>
    <mergeCell ref="D80:H80"/>
    <mergeCell ref="I81:M81"/>
    <mergeCell ref="D81:H81"/>
    <mergeCell ref="D57:H57"/>
    <mergeCell ref="D65:H65"/>
    <mergeCell ref="I66:M66"/>
    <mergeCell ref="D66:H66"/>
    <mergeCell ref="I67:M67"/>
    <mergeCell ref="D67:H67"/>
    <mergeCell ref="I68:M68"/>
    <mergeCell ref="D68:H68"/>
    <mergeCell ref="I69:M69"/>
    <mergeCell ref="D69:H69"/>
    <mergeCell ref="I17:M17"/>
    <mergeCell ref="D17:H17"/>
    <mergeCell ref="I18:M18"/>
    <mergeCell ref="D18:H18"/>
    <mergeCell ref="I19:M19"/>
    <mergeCell ref="D19:H19"/>
    <mergeCell ref="D20:H20"/>
    <mergeCell ref="D21:H21"/>
    <mergeCell ref="D30:H30"/>
    <mergeCell ref="D3:H3"/>
    <mergeCell ref="D4:H4"/>
    <mergeCell ref="D9:H9"/>
    <mergeCell ref="D11:H11"/>
    <mergeCell ref="D14:H14"/>
    <mergeCell ref="I15:M15"/>
    <mergeCell ref="D15:H15"/>
    <mergeCell ref="I16:M16"/>
    <mergeCell ref="D16:H16"/>
  </mergeCells>
  <pageMargins left="0.55118110236219997" right="0.55118110236219997" top="0.55118110236219997" bottom="0.55118110236219997" header="0.23622047244093999" footer="0.23622047244093999"/>
  <pageSetup paperSize="9" fitToHeight="0" orientation="portrait"/>
  <headerFooter>
    <oddHeader>&amp;L2517 - 2025-07-22-DM-CCTP DPGF Electricité : Maîtrise d'oeuvre
D.P.G.F. - Lot n°1 ELECTRICITE &amp;R
DCE - Edition du 15/12/2025</oddHeader>
    <oddFooter>&amp;L&amp;G&amp;L                Document établi par GBA Energies&amp;RPage &amp;P/&amp;N</oddFooter>
  </headerFooter>
  <legacyDrawing r:id="rId1"/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A98"/>
  <sheetViews>
    <sheetView showGridLines="0" workbookViewId="0"/>
  </sheetViews>
  <sheetFormatPr baseColWidth="10" defaultColWidth="9.140625" defaultRowHeight="12.75" customHeight="1" x14ac:dyDescent="0.25"/>
  <cols>
    <col min="1" max="1" width="11.42578125" customWidth="1"/>
    <col min="2" max="2" width="35" customWidth="1"/>
    <col min="3" max="10" width="11.42578125" customWidth="1"/>
  </cols>
  <sheetData>
    <row r="1" spans="1:27" ht="12.75" customHeight="1" x14ac:dyDescent="0.25">
      <c r="B1" s="29" t="s">
        <v>273</v>
      </c>
      <c r="AA1" s="7">
        <f>IF(DPGF!I617&lt;&gt;"",DPGF!I617,"0")</f>
        <v>0</v>
      </c>
    </row>
    <row r="2" spans="1:27" ht="12.75" customHeight="1" x14ac:dyDescent="0.25">
      <c r="AA2" s="7" t="str">
        <f>UPPER(MID(AA98,1,1))&amp;MID(AA98,2,168)</f>
        <v xml:space="preserve">Zéro euro </v>
      </c>
    </row>
    <row r="3" spans="1:27" ht="25.5" customHeight="1" x14ac:dyDescent="0.25">
      <c r="A3" s="34" t="s">
        <v>274</v>
      </c>
      <c r="B3" s="33" t="s">
        <v>275</v>
      </c>
      <c r="C3" s="125" t="s">
        <v>300</v>
      </c>
      <c r="D3" s="125"/>
      <c r="E3" s="125"/>
      <c r="F3" s="125"/>
      <c r="G3" s="125"/>
      <c r="H3" s="125"/>
      <c r="I3" s="125"/>
      <c r="J3" s="125"/>
      <c r="AA3" s="7">
        <f>INT(AA1/1000000)</f>
        <v>0</v>
      </c>
    </row>
    <row r="4" spans="1:27" ht="12.75" customHeight="1" x14ac:dyDescent="0.25">
      <c r="AA4" s="7">
        <f>INT((AA1-AA3*1000000)/1000)</f>
        <v>0</v>
      </c>
    </row>
    <row r="5" spans="1:27" ht="25.5" customHeight="1" x14ac:dyDescent="0.25">
      <c r="A5" s="34" t="s">
        <v>276</v>
      </c>
      <c r="B5" s="33" t="s">
        <v>277</v>
      </c>
      <c r="C5" s="125" t="s">
        <v>301</v>
      </c>
      <c r="D5" s="125"/>
      <c r="E5" s="125"/>
      <c r="F5" s="125"/>
      <c r="G5" s="125"/>
      <c r="H5" s="125"/>
      <c r="I5" s="125"/>
      <c r="J5" s="125"/>
      <c r="AA5" s="7">
        <f>INT(AA1-AA3*1000000-AA4*1000)</f>
        <v>0</v>
      </c>
    </row>
    <row r="6" spans="1:27" ht="12.75" customHeight="1" x14ac:dyDescent="0.25">
      <c r="AA6" s="7">
        <f>ROUND(AA1-AA3*1000000-AA4*1000-AA5,2)*100</f>
        <v>0</v>
      </c>
    </row>
    <row r="7" spans="1:27" ht="12.75" customHeight="1" x14ac:dyDescent="0.25">
      <c r="A7" s="34" t="s">
        <v>286</v>
      </c>
      <c r="B7" s="33" t="s">
        <v>287</v>
      </c>
      <c r="C7" s="35">
        <v>2517</v>
      </c>
      <c r="AA7" s="7">
        <f>AA3-AA12*100</f>
        <v>0</v>
      </c>
    </row>
    <row r="8" spans="1:27" ht="12.75" customHeight="1" x14ac:dyDescent="0.25">
      <c r="AA8" s="7">
        <f>0</f>
        <v>0</v>
      </c>
    </row>
    <row r="9" spans="1:27" ht="12.75" customHeight="1" x14ac:dyDescent="0.25">
      <c r="A9" s="34" t="s">
        <v>288</v>
      </c>
      <c r="B9" s="33" t="s">
        <v>289</v>
      </c>
      <c r="C9" s="35" t="s">
        <v>40</v>
      </c>
      <c r="AA9" s="7">
        <f>AA4-AA15*100</f>
        <v>0</v>
      </c>
    </row>
    <row r="10" spans="1:27" ht="12.75" customHeight="1" x14ac:dyDescent="0.25">
      <c r="AA10" s="7">
        <f>ROUND(AA5-AA18*100,0)</f>
        <v>0</v>
      </c>
    </row>
    <row r="11" spans="1:27" ht="25.5" customHeight="1" x14ac:dyDescent="0.25">
      <c r="A11" s="34" t="s">
        <v>278</v>
      </c>
      <c r="B11" s="33" t="s">
        <v>279</v>
      </c>
      <c r="C11" s="125" t="s">
        <v>41</v>
      </c>
      <c r="D11" s="125"/>
      <c r="E11" s="125"/>
      <c r="F11" s="125"/>
      <c r="G11" s="125"/>
      <c r="H11" s="125"/>
      <c r="I11" s="125"/>
      <c r="J11" s="125"/>
      <c r="AA11" s="7">
        <f>AA6</f>
        <v>0</v>
      </c>
    </row>
    <row r="12" spans="1:27" ht="12.75" customHeight="1" x14ac:dyDescent="0.25">
      <c r="AA12" s="7">
        <f>INT(AA3/100)</f>
        <v>0</v>
      </c>
    </row>
    <row r="13" spans="1:27" ht="12.75" customHeight="1" x14ac:dyDescent="0.25">
      <c r="A13" s="34" t="s">
        <v>290</v>
      </c>
      <c r="B13" s="33" t="s">
        <v>291</v>
      </c>
      <c r="C13" s="35" t="s">
        <v>302</v>
      </c>
      <c r="AA13" s="7">
        <f>INT((AA3-AA12*100)/10)</f>
        <v>0</v>
      </c>
    </row>
    <row r="14" spans="1:27" ht="12.75" customHeight="1" x14ac:dyDescent="0.25">
      <c r="AA14" s="7">
        <f>AA3-AA12*100-AA13*10</f>
        <v>0</v>
      </c>
    </row>
    <row r="15" spans="1:27" ht="12.75" customHeight="1" x14ac:dyDescent="0.25">
      <c r="A15" s="34" t="s">
        <v>292</v>
      </c>
      <c r="B15" s="33" t="s">
        <v>293</v>
      </c>
      <c r="C15" s="35" t="s">
        <v>303</v>
      </c>
      <c r="AA15" s="7">
        <f>INT(AA4/100)</f>
        <v>0</v>
      </c>
    </row>
    <row r="16" spans="1:27" ht="12.75" customHeight="1" x14ac:dyDescent="0.25">
      <c r="AA16" s="7">
        <f>INT((AA4-AA15*100)/10)</f>
        <v>0</v>
      </c>
    </row>
    <row r="17" spans="1:27" ht="12.75" customHeight="1" x14ac:dyDescent="0.25">
      <c r="A17" s="34" t="s">
        <v>294</v>
      </c>
      <c r="B17" s="33" t="s">
        <v>295</v>
      </c>
      <c r="C17" s="35" t="s">
        <v>304</v>
      </c>
      <c r="AA17" s="7">
        <f>AA4-AA15*100-AA16*10</f>
        <v>0</v>
      </c>
    </row>
    <row r="18" spans="1:27" ht="12.75" customHeight="1" x14ac:dyDescent="0.25">
      <c r="AA18" s="7">
        <f>INT(AA5/100)</f>
        <v>0</v>
      </c>
    </row>
    <row r="19" spans="1:27" ht="12.75" customHeight="1" x14ac:dyDescent="0.25">
      <c r="C19" s="36">
        <v>0.2</v>
      </c>
      <c r="E19" s="37" t="s">
        <v>296</v>
      </c>
      <c r="AA19" s="7">
        <f>INT((AA5-AA18*100)/10)</f>
        <v>0</v>
      </c>
    </row>
    <row r="20" spans="1:27" ht="12.75" customHeight="1" x14ac:dyDescent="0.25">
      <c r="C20" s="38">
        <v>5.5E-2</v>
      </c>
      <c r="E20" s="37" t="s">
        <v>297</v>
      </c>
      <c r="AA20" s="7">
        <f>AA5-AA18*100-AA19*10</f>
        <v>0</v>
      </c>
    </row>
    <row r="21" spans="1:27" ht="12.75" customHeight="1" x14ac:dyDescent="0.25">
      <c r="C21" s="38">
        <v>0</v>
      </c>
      <c r="E21" s="37" t="s">
        <v>298</v>
      </c>
      <c r="AA21" s="7">
        <f>INT(AA6/10)</f>
        <v>0</v>
      </c>
    </row>
    <row r="22" spans="1:27" ht="12.75" customHeight="1" x14ac:dyDescent="0.25">
      <c r="C22" s="39">
        <v>0</v>
      </c>
      <c r="E22" s="37" t="s">
        <v>299</v>
      </c>
      <c r="AA22" s="7">
        <f>ROUND(AA6-AA21*10,0)</f>
        <v>0</v>
      </c>
    </row>
    <row r="23" spans="1:27" ht="12.75" customHeight="1" x14ac:dyDescent="0.25">
      <c r="AA23" s="7" t="str">
        <f>IF(AA12=0,"",IF(AA12=1,"",IF(AA12=2,"deux ",IF(AA12=3,"trois ",IF(AA12=4,"quatre ",IF(AA12=5,"cinq ",AA42))))))</f>
        <v/>
      </c>
    </row>
    <row r="24" spans="1:27" ht="12.75" customHeight="1" x14ac:dyDescent="0.25">
      <c r="A24" s="34" t="s">
        <v>280</v>
      </c>
      <c r="B24" s="33" t="s">
        <v>281</v>
      </c>
      <c r="C24" s="125" t="s">
        <v>305</v>
      </c>
      <c r="D24" s="125"/>
      <c r="E24" s="125"/>
      <c r="F24" s="125"/>
      <c r="G24" s="125"/>
      <c r="H24" s="125"/>
      <c r="I24" s="125"/>
      <c r="J24" s="125"/>
      <c r="AA24" s="7" t="str">
        <f>IF(AA12=0,"",IF(AA12&lt;2,"cent ",AA43))</f>
        <v/>
      </c>
    </row>
    <row r="25" spans="1:27" ht="12.75" customHeight="1" x14ac:dyDescent="0.25">
      <c r="AA25" s="7" t="str">
        <f>IF(AA13=1,AA44,IF(AA13=7,AA64,IF(AA13=9,AA80,AA89)))</f>
        <v/>
      </c>
    </row>
    <row r="26" spans="1:27" ht="12.75" customHeight="1" x14ac:dyDescent="0.25">
      <c r="A26" s="34" t="s">
        <v>282</v>
      </c>
      <c r="B26" s="33" t="s">
        <v>283</v>
      </c>
      <c r="C26" s="125" t="s">
        <v>306</v>
      </c>
      <c r="D26" s="125"/>
      <c r="E26" s="125"/>
      <c r="F26" s="125"/>
      <c r="G26" s="125"/>
      <c r="H26" s="125"/>
      <c r="I26" s="125"/>
      <c r="J26" s="125"/>
      <c r="AA26" s="7" t="str">
        <f>IF(AA7=11,"",IF(AA7=12,"",IF(AA7=13,"",IF(AA7=14,"",IF(AA7=15,"",IF(AA7=16,"",AA45))))))</f>
        <v/>
      </c>
    </row>
    <row r="27" spans="1:27" ht="12.75" customHeight="1" x14ac:dyDescent="0.25">
      <c r="AA27" s="7" t="str">
        <f>IF(AA3=0,"",IF(AA3&lt;2,"million ","millions "))</f>
        <v/>
      </c>
    </row>
    <row r="28" spans="1:27" ht="12.75" customHeight="1" x14ac:dyDescent="0.25">
      <c r="A28" s="34" t="s">
        <v>284</v>
      </c>
      <c r="B28" s="33" t="s">
        <v>285</v>
      </c>
      <c r="C28" s="125"/>
      <c r="D28" s="125"/>
      <c r="E28" s="125"/>
      <c r="F28" s="125"/>
      <c r="G28" s="125"/>
      <c r="H28" s="125"/>
      <c r="I28" s="125"/>
      <c r="J28" s="125"/>
      <c r="AA28" s="7" t="str">
        <f>IF(AA8=1,"",IF(AA15=0,"",IF(AA15=1,"",IF(AA15=2,"deux ",IF(AA15=3,"trois ",IF(AA15=4,"quatre ",IF(AA15=5,"cinq ",AA46)))))))</f>
        <v/>
      </c>
    </row>
    <row r="29" spans="1:27" ht="12.75" customHeight="1" x14ac:dyDescent="0.25">
      <c r="AA29" s="7" t="str">
        <f>IF(AA15=0,"",IF(AA15&lt;2,"cent ",AA47))</f>
        <v/>
      </c>
    </row>
    <row r="30" spans="1:27" ht="12.75" customHeight="1" x14ac:dyDescent="0.25">
      <c r="AA30" s="7" t="str">
        <f>IF(AA16=1,AA48,IF(AA16=7,AA66,IF(AA16=9,AA81,AA90)))</f>
        <v/>
      </c>
    </row>
    <row r="31" spans="1:27" ht="12.75" customHeight="1" x14ac:dyDescent="0.25">
      <c r="AA31" s="7" t="str">
        <f>IF(AA4=1,"",AA49)</f>
        <v/>
      </c>
    </row>
    <row r="32" spans="1:27" ht="12.75" customHeight="1" x14ac:dyDescent="0.25">
      <c r="AA32" s="7" t="str">
        <f>IF(AA4&gt;0,"mille ","")</f>
        <v/>
      </c>
    </row>
    <row r="33" spans="27:27" ht="12.75" customHeight="1" x14ac:dyDescent="0.25">
      <c r="AA33" s="7" t="str">
        <f>IF(INT(AA1)=0,"zéro ",IF(AA18=0,"",IF(AA18=1,"",IF(AA18=2,"deux ",IF(AA18=3,"trois ",IF(AA18=4,"quatre ",IF(AA18=5,"cinq ",AA50)))))))</f>
        <v xml:space="preserve">zéro </v>
      </c>
    </row>
    <row r="34" spans="27:27" ht="12.75" customHeight="1" x14ac:dyDescent="0.25">
      <c r="AA34" s="7" t="str">
        <f>IF(AA18=0,"",IF(AA18&lt;2,"cent ",AA51))</f>
        <v/>
      </c>
    </row>
    <row r="35" spans="27:27" ht="12.75" customHeight="1" x14ac:dyDescent="0.25">
      <c r="AA35" s="7" t="str">
        <f>IF(AA19=1,AA52,IF(AA19=7,AA68,IF(AA19=9,AA83,AA91)))</f>
        <v/>
      </c>
    </row>
    <row r="36" spans="27:27" ht="12.75" customHeight="1" x14ac:dyDescent="0.25">
      <c r="AA36" s="7" t="str">
        <f>IF(AA10=11,"",IF(AA10=12,"",IF(AA10=13,"",IF(AA10=14,"",IF(AA10=15,"",IF(AA10=16,"",AA53))))))</f>
        <v/>
      </c>
    </row>
    <row r="37" spans="27:27" ht="12.75" customHeight="1" x14ac:dyDescent="0.25">
      <c r="AA37" s="7" t="str">
        <f>IF(INT(AA1&lt;2),"euro ","euros ")</f>
        <v xml:space="preserve">euro </v>
      </c>
    </row>
    <row r="38" spans="27:27" ht="12.75" customHeight="1" x14ac:dyDescent="0.25">
      <c r="AA38" s="7" t="str">
        <f>IF(AA6&gt;0,"et ","")</f>
        <v/>
      </c>
    </row>
    <row r="39" spans="27:27" ht="12.75" customHeight="1" x14ac:dyDescent="0.25">
      <c r="AA39" s="7" t="str">
        <f>IF(AA21=1,AA54,IF(AA21=7,AA70,IF(AA21=9,AA84,AA92)))</f>
        <v/>
      </c>
    </row>
    <row r="40" spans="27:27" ht="12.75" customHeight="1" x14ac:dyDescent="0.25">
      <c r="AA40" s="7" t="str">
        <f>IF(AA11=11,"",IF(AA11=12,"",IF(AA11=13,"",IF(AA11=14,"",IF(AA11=15,"",IF(AA11=16,"",AA55))))))</f>
        <v/>
      </c>
    </row>
    <row r="41" spans="27:27" ht="12.75" customHeight="1" x14ac:dyDescent="0.25">
      <c r="AA41" s="7" t="str">
        <f>IF(AA6=0,"",IF(AA6&lt;2,"centime","centimes"))</f>
        <v/>
      </c>
    </row>
    <row r="42" spans="27:27" ht="12.75" customHeight="1" x14ac:dyDescent="0.25">
      <c r="AA42" s="7" t="str">
        <f>IF(AA3=0," ",IF(AA12=6,"six ",IF(AA12=7,"sept ",IF(AA12=8,"huit ",IF(AA12=9,"neuf ",)))))</f>
        <v xml:space="preserve"> </v>
      </c>
    </row>
    <row r="43" spans="27:27" ht="12.75" customHeight="1" x14ac:dyDescent="0.25">
      <c r="AA43" s="7" t="str">
        <f>IF(AA7&gt;0,"cent ", "cents ")</f>
        <v xml:space="preserve">cents </v>
      </c>
    </row>
    <row r="44" spans="27:27" ht="12.75" customHeight="1" x14ac:dyDescent="0.25">
      <c r="AA44" s="7" t="str">
        <f>IF(AA7=10,"dix ",IF(AA7=11,"onze ",IF(AA7=12,"douze ",IF(AA7=13,"treize ",IF(AA7=14,"quatorze ",IF(AA7=15,"quinze ",AA56))))))</f>
        <v/>
      </c>
    </row>
    <row r="45" spans="27:27" ht="12.75" customHeight="1" x14ac:dyDescent="0.25">
      <c r="AA45" s="7" t="str">
        <f>IF(AA7=17,"",IF(AA7=18,"",IF(AA7=19,"",AA57)))</f>
        <v/>
      </c>
    </row>
    <row r="46" spans="27:27" ht="12.75" customHeight="1" x14ac:dyDescent="0.25">
      <c r="AA46" s="7">
        <f>IF(AA15=6,"six ",IF(AA15=7,"sept ",IF(AA15=8,"huit ",IF(AA15=9,"neuf ",))))</f>
        <v>0</v>
      </c>
    </row>
    <row r="47" spans="27:27" ht="12.75" customHeight="1" x14ac:dyDescent="0.25">
      <c r="AA47" s="7" t="str">
        <f>IF(AA9&gt;0,"cent ", "cents ")</f>
        <v xml:space="preserve">cents </v>
      </c>
    </row>
    <row r="48" spans="27:27" ht="12.75" customHeight="1" x14ac:dyDescent="0.25">
      <c r="AA48" s="7" t="str">
        <f>IF(AA9=10,"dix ",IF(AA9=11,"onze ",IF(AA9=12,"douze ",IF(AA9=13,"treize ",IF(AA9=14,"quatorze ",IF(AA9=15,"quinze ",AA58))))))</f>
        <v/>
      </c>
    </row>
    <row r="49" spans="27:27" ht="12.75" customHeight="1" x14ac:dyDescent="0.25">
      <c r="AA49" s="7" t="str">
        <f>IF(AA9=11,"",IF(AA9=12,"",IF(AA9=13,"",IF(AA9=14,"",IF(AA9=15,"",IF(AA9=16,"",AA59))))))</f>
        <v/>
      </c>
    </row>
    <row r="50" spans="27:27" ht="12.75" customHeight="1" x14ac:dyDescent="0.25">
      <c r="AA50" s="7">
        <f>IF(AA18=6,"six ",IF(AA18=7,"sept ",IF(AA18=8,"huit ",IF(AA18=9,"neuf ",))))</f>
        <v>0</v>
      </c>
    </row>
    <row r="51" spans="27:27" ht="12.75" customHeight="1" x14ac:dyDescent="0.25">
      <c r="AA51" s="7" t="str">
        <f>IF(AA10&gt;0,"cent ", "cents ")</f>
        <v xml:space="preserve">cents </v>
      </c>
    </row>
    <row r="52" spans="27:27" ht="12.75" customHeight="1" x14ac:dyDescent="0.25">
      <c r="AA52" s="7" t="str">
        <f>IF(AA10=10,"dix ",IF(AA10=11,"onze ",IF(AA10=12,"douze ",IF(AA10=13,"treize ",IF(AA10=14,"quatorze ",IF(AA10=15,"quinze ",AA60))))))</f>
        <v/>
      </c>
    </row>
    <row r="53" spans="27:27" ht="12.75" customHeight="1" x14ac:dyDescent="0.25">
      <c r="AA53" s="7" t="str">
        <f>IF(AA10=17,"",IF(AA10=18,"",IF(AA10=19,"",AA61)))</f>
        <v/>
      </c>
    </row>
    <row r="54" spans="27:27" ht="12.75" customHeight="1" x14ac:dyDescent="0.25">
      <c r="AA54" s="7" t="str">
        <f>IF(AA11=10,"dix ",IF(AA11=11,"onze ",IF(AA11=12,"douze ",IF(AA11=13,"treize ",IF(AA11=14,"quatorze ",IF(AA11=15,"quinze ",AA62))))))</f>
        <v/>
      </c>
    </row>
    <row r="55" spans="27:27" ht="12.75" customHeight="1" x14ac:dyDescent="0.25">
      <c r="AA55" s="7" t="str">
        <f>IF(AA11=17,"",IF(AA11=18,"",IF(AA11=19,"",AA63)))</f>
        <v/>
      </c>
    </row>
    <row r="56" spans="27:27" ht="12.75" customHeight="1" x14ac:dyDescent="0.25">
      <c r="AA56" s="7" t="str">
        <f>IF(AA7=16,"seize ",IF(AA7=17,"dix-sept ",IF(AA7=18,"dix-huit ",IF(AA7=19,"dix-neuf ",AA64))))</f>
        <v/>
      </c>
    </row>
    <row r="57" spans="27:27" ht="12.75" customHeight="1" x14ac:dyDescent="0.25">
      <c r="AA57" s="7" t="str">
        <f>IF(AA7=21,"et un ",IF(AA7=31,"et un ",IF(AA7=41,"et un ",IF(AA7=51,"et un ",IF(AA7=61,"et un ",AA65)))))</f>
        <v/>
      </c>
    </row>
    <row r="58" spans="27:27" ht="12.75" customHeight="1" x14ac:dyDescent="0.25">
      <c r="AA58" s="7" t="str">
        <f>IF(AA9=16,"seize ",IF(AA9=17,"dix-sept ",IF(AA9=18,"dix-huit ",IF(AA9=19,"dix-neuf ",AA66))))</f>
        <v/>
      </c>
    </row>
    <row r="59" spans="27:27" ht="12.75" customHeight="1" x14ac:dyDescent="0.25">
      <c r="AA59" s="7" t="str">
        <f>IF(AA9=17,"",IF(AA9=18,"",IF(AA9=19,"",AA67)))</f>
        <v/>
      </c>
    </row>
    <row r="60" spans="27:27" ht="12.75" customHeight="1" x14ac:dyDescent="0.25">
      <c r="AA60" s="7" t="str">
        <f>IF(AA10=16,"seize ",IF(AA10=17,"dix-sept ",IF(AA10=18,"dix-huit ",IF(AA10=19,"dix-neuf ",AA68))))</f>
        <v/>
      </c>
    </row>
    <row r="61" spans="27:27" ht="12.75" customHeight="1" x14ac:dyDescent="0.25">
      <c r="AA61" s="7" t="str">
        <f>IF(AA10=21,"et un ",IF(AA10=31,"et un ",IF(AA10=41,"et un ",IF(AA10=51,"et un ",IF(AA10=61,"et un ",AA69)))))</f>
        <v/>
      </c>
    </row>
    <row r="62" spans="27:27" ht="12.75" customHeight="1" x14ac:dyDescent="0.25">
      <c r="AA62" s="7" t="str">
        <f>IF(AA11=16,"seize ",IF(AA11=17,"dix-sept ",IF(AA11=18,"dix-huit ",IF(AA11=19,"dix-neuf ",AA70))))</f>
        <v/>
      </c>
    </row>
    <row r="63" spans="27:27" ht="12.75" customHeight="1" x14ac:dyDescent="0.25">
      <c r="AA63" s="7" t="str">
        <f>IF(AA11=21,"et un ",IF(AA11=31,"et un ",IF(AA11=41,"et un ",IF(AA11=51,"et un ",IF(AA11=61,"et un ",AA71)))))</f>
        <v/>
      </c>
    </row>
    <row r="64" spans="27:27" ht="12.75" customHeight="1" x14ac:dyDescent="0.25">
      <c r="AA64" s="7" t="str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 x14ac:dyDescent="0.25">
      <c r="AA65" s="7" t="str">
        <f>IF(AA13=9,"",IF(AA13=7,"",IF(AA14=0,"",IF(AA14=1,"un ",IF(AA14=2,"deux ",IF(AA14=3,"trois ",IF(AA14=4,"quatre ",IF(AA14=5,"cinq ",AA73))))))))</f>
        <v/>
      </c>
    </row>
    <row r="66" spans="27:27" ht="12.75" customHeight="1" x14ac:dyDescent="0.25">
      <c r="AA66" s="7" t="str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 x14ac:dyDescent="0.25">
      <c r="AA67" s="7" t="str">
        <f>IF(AA9=21,"et un ",IF(AA9=31,"et un ",IF(AA9=41,"et un ",IF(AA9=51,"et un ",IF(AA9=61,"et un ",AA75)))))</f>
        <v/>
      </c>
    </row>
    <row r="68" spans="27:27" ht="12.75" customHeight="1" x14ac:dyDescent="0.25">
      <c r="AA68" s="7" t="str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 x14ac:dyDescent="0.25">
      <c r="AA69" s="7" t="str">
        <f>IF(AA19=9,"",IF(AA19=7,"",IF(AA20=0,"",IF(AA20=1,"un ",IF(AA20=2,"deux ",IF(AA20=3,"trois ",IF(AA20=4,"quatre ",IF(AA20=5,"cinq ",AA77))))))))</f>
        <v/>
      </c>
    </row>
    <row r="70" spans="27:27" ht="12.75" customHeight="1" x14ac:dyDescent="0.25">
      <c r="AA70" s="7" t="str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 x14ac:dyDescent="0.25">
      <c r="AA71" s="7" t="str">
        <f>IF(AA21=9,"",IF(AA21=7,"",IF(AA22=0,"",IF(AA22=1,"un ",IF(AA22=2,"deux ",IF(AA22=3,"trois ",IF(AA22=4,"quatre ",IF(AA22=5,"cinq ",AA79))))))))</f>
        <v/>
      </c>
    </row>
    <row r="72" spans="27:27" ht="12.75" customHeight="1" x14ac:dyDescent="0.25">
      <c r="AA72" s="7" t="str">
        <f>IF(AA7=76,"soixante-seize ",IF(AA7=77,"soixante-dix-sept ",IF(AA7=78,"soixante-dix-huit ",IF(AA7=79,"soixante-dix-neuf ",AA80))))</f>
        <v/>
      </c>
    </row>
    <row r="73" spans="27:27" ht="12.75" customHeight="1" x14ac:dyDescent="0.25">
      <c r="AA73" s="7">
        <f>IF(AA13=9,"",IF(AA14=6,"six ",IF(AA14=7,"sept ",IF(AA14=8,"huit ",IF(AA14=9,"neuf ",)))))</f>
        <v>0</v>
      </c>
    </row>
    <row r="74" spans="27:27" ht="12.75" customHeight="1" x14ac:dyDescent="0.25">
      <c r="AA74" s="7" t="str">
        <f>IF(AA9=76,"soixante-seize ",IF(AA9=77,"soixante-dix-sept ",IF(AA9=78,"soixante-dix-huit ",IF(AA9=79,"soixante-dix-neuf ",AA81))))</f>
        <v/>
      </c>
    </row>
    <row r="75" spans="27:27" ht="12.75" customHeight="1" x14ac:dyDescent="0.25">
      <c r="AA75" s="7" t="str">
        <f>IF(AA16=9,"",IF(AA16=7,"",IF(AA17=0,"",IF(AA17=1,"un ",IF(AA17=2,"deux ",IF(AA17=3,"trois ",IF(AA17=4,"quatre ",IF(AA17=5,"cinq ",AA82))))))))</f>
        <v/>
      </c>
    </row>
    <row r="76" spans="27:27" ht="12.75" customHeight="1" x14ac:dyDescent="0.25">
      <c r="AA76" s="7" t="str">
        <f>IF(AA10=76,"soixante-seize ",IF(AA10=77,"soixante-dix-sept ",IF(AA10=78,"soixante-dix-huit ",IF(AA10=79,"soixante-dix-neuf ",AA83))))</f>
        <v/>
      </c>
    </row>
    <row r="77" spans="27:27" ht="12.75" customHeight="1" x14ac:dyDescent="0.25">
      <c r="AA77" s="7">
        <f>IF(AA19=9,"",IF(AA20=6,"six ",IF(AA20=7,"sept ",IF(AA20=8,"huit ",IF(AA20=9,"neuf ",)))))</f>
        <v>0</v>
      </c>
    </row>
    <row r="78" spans="27:27" ht="12.75" customHeight="1" x14ac:dyDescent="0.25">
      <c r="AA78" s="7" t="str">
        <f>IF(AA11=76,"soixante-seize ",IF(AA11=77,"soixante-dix-sept ",IF(AA11=78,"soixante-dix-huit ",IF(AA11=79,"soixante-dix-neuf ",AA84))))</f>
        <v/>
      </c>
    </row>
    <row r="79" spans="27:27" ht="12.75" customHeight="1" x14ac:dyDescent="0.25">
      <c r="AA79" s="7">
        <f>IF(AA21=9,"",IF(AA22=6,"six ",IF(AA22=7,"sept ",IF(AA22=8,"huit ",IF(AA22=9,"neuf ",)))))</f>
        <v>0</v>
      </c>
    </row>
    <row r="80" spans="27:27" ht="12.75" customHeight="1" x14ac:dyDescent="0.25">
      <c r="AA80" s="7" t="str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 x14ac:dyDescent="0.25">
      <c r="AA81" s="7" t="str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 x14ac:dyDescent="0.25">
      <c r="AA82" s="7">
        <f>IF(AA16=9,"",IF(AA17=6,"six ",IF(AA17=7,"sept ",IF(AA17=8,"huit ",IF(AA17=9,"neuf ",)))))</f>
        <v>0</v>
      </c>
    </row>
    <row r="83" spans="27:27" ht="12.75" customHeight="1" x14ac:dyDescent="0.25">
      <c r="AA83" s="7" t="str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 x14ac:dyDescent="0.25">
      <c r="AA84" s="7" t="str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 x14ac:dyDescent="0.25">
      <c r="AA85" s="7" t="str">
        <f>IF(AA7=96,"quatre-vingt-seize ",IF(AA7=97,"quatre-vingt-dix-sept ",IF(AA7=98,"quatre-vingt-dix-huit ",IF(AA7=99,"quatre-vingt-dix-neuf ",AA89))))</f>
        <v/>
      </c>
    </row>
    <row r="86" spans="27:27" ht="12.75" customHeight="1" x14ac:dyDescent="0.25">
      <c r="AA86" s="7" t="str">
        <f>IF(AA9=96,"quatre-vingt-seize ",IF(AA9=97,"quatre-vingt-dix-sept ",IF(AA9=98,"quatre-vingt-dix-huit ",IF(AA9=99,"quatre-vingt-dix-neuf ",AA90))))</f>
        <v/>
      </c>
    </row>
    <row r="87" spans="27:27" ht="12.75" customHeight="1" x14ac:dyDescent="0.25">
      <c r="AA87" s="7" t="str">
        <f>IF(AA10=96,"quatre-vingt-seize ",IF(AA10=97,"quatre-vingt-dix-sept ",IF(AA10=98,"quatre-vingt-dix-huit ",IF(AA10=99,"quatre-vingt-dix-neuf ",AA91))))</f>
        <v/>
      </c>
    </row>
    <row r="88" spans="27:27" ht="12.75" customHeight="1" x14ac:dyDescent="0.25">
      <c r="AA88" s="7" t="str">
        <f>IF(AA11=96,"quatre-vingt-seize ",IF(AA11=97,"quatre-vingt-dix-sept ",IF(AA11=98,"quatre-vingt-dix-huit ",IF(AA11=99,"quatre-vingt-dix-neuf ",AA92))))</f>
        <v/>
      </c>
    </row>
    <row r="89" spans="27:27" ht="12.75" customHeight="1" x14ac:dyDescent="0.25">
      <c r="AA89" s="7" t="str">
        <f>IF(AA13=2,"vingt ",IF(AA13=3,"trente ",IF(AA13=4,"quarante ",IF(AA13=5,"cinquante ",AA93))))</f>
        <v/>
      </c>
    </row>
    <row r="90" spans="27:27" ht="12.75" customHeight="1" x14ac:dyDescent="0.25">
      <c r="AA90" s="7" t="str">
        <f>IF(AA16=2,"vingt ",IF(AA16=3,"trente ",IF(AA16=4,"quarante ",IF(AA16=5,"cinquante ",AA94))))</f>
        <v/>
      </c>
    </row>
    <row r="91" spans="27:27" ht="12.75" customHeight="1" x14ac:dyDescent="0.25">
      <c r="AA91" s="7" t="str">
        <f>IF(AA19=2,"vingt ",IF(AA19=3,"trente ",IF(AA19=4,"quarante ",IF(AA19=5,"cinquante ",AA95))))</f>
        <v/>
      </c>
    </row>
    <row r="92" spans="27:27" ht="12.75" customHeight="1" x14ac:dyDescent="0.25">
      <c r="AA92" s="7" t="str">
        <f>IF(AA21=2,"vingt ",IF(AA21=3,"trente ",IF(AA21=4,"quarante ",IF(AA21=5,"cinquante ",AA96))))</f>
        <v/>
      </c>
    </row>
    <row r="93" spans="27:27" ht="12.75" customHeight="1" x14ac:dyDescent="0.25">
      <c r="AA93" s="7" t="str">
        <f>IF(AA13=6,"soixante ",IF(AA7=80,"quatre-vingts ",IF(AA13=8,"quatre-vingt-","")))</f>
        <v/>
      </c>
    </row>
    <row r="94" spans="27:27" ht="12.75" customHeight="1" x14ac:dyDescent="0.25">
      <c r="AA94" s="7" t="str">
        <f>IF(AA16=6,"soixante ",IF(AA9=80,"quatre-vingts ",IF(AA16=8,"quatre-vingt-","")))</f>
        <v/>
      </c>
    </row>
    <row r="95" spans="27:27" ht="12.75" customHeight="1" x14ac:dyDescent="0.25">
      <c r="AA95" s="7" t="str">
        <f>IF(AA19=6,"soixante ",IF(AA10=80,"quatre-vingts ",IF(AA19=8,"quatre-vingt-","")))</f>
        <v/>
      </c>
    </row>
    <row r="96" spans="27:27" ht="12.75" customHeight="1" x14ac:dyDescent="0.25">
      <c r="AA96" s="7" t="str">
        <f>IF(AA21=6,"soixante ",IF(AA11=80,"quatre-vingts ",IF(AA21=8,"quatre-vingt-","")))</f>
        <v/>
      </c>
    </row>
    <row r="97" spans="27:27" ht="12.75" customHeight="1" x14ac:dyDescent="0.25">
      <c r="AA97" s="7">
        <f>0</f>
        <v>0</v>
      </c>
    </row>
    <row r="98" spans="27:27" ht="12.75" customHeight="1" x14ac:dyDescent="0.25">
      <c r="AA98" s="7" t="str">
        <f>(AA23&amp;AA24&amp;AA25&amp;AA26&amp;AA27&amp;AA28&amp;AA29&amp;AA30&amp;AA31&amp;AA32&amp;AA33&amp;AA34&amp;AA35&amp;AA36&amp;AA37&amp;AA38&amp;AA39&amp;AA40&amp;AA41)</f>
        <v xml:space="preserve">zéro euro </v>
      </c>
    </row>
  </sheetData>
  <sheetProtection password="E95E" sheet="1" objects="1" selectLockedCells="1"/>
  <mergeCells count="6">
    <mergeCell ref="C28:J28"/>
    <mergeCell ref="C3:J3"/>
    <mergeCell ref="C5:J5"/>
    <mergeCell ref="C11:J11"/>
    <mergeCell ref="C24:J24"/>
    <mergeCell ref="C26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C12"/>
  <sheetViews>
    <sheetView workbookViewId="0"/>
  </sheetViews>
  <sheetFormatPr baseColWidth="10" defaultColWidth="9.140625" defaultRowHeight="15" x14ac:dyDescent="0.25"/>
  <cols>
    <col min="1" max="1" width="24.7109375" customWidth="1"/>
  </cols>
  <sheetData>
    <row r="1" spans="1:3" x14ac:dyDescent="0.25">
      <c r="A1" s="7" t="s">
        <v>307</v>
      </c>
      <c r="B1" s="7" t="s">
        <v>308</v>
      </c>
    </row>
    <row r="2" spans="1:3" x14ac:dyDescent="0.25">
      <c r="A2" s="7" t="s">
        <v>309</v>
      </c>
      <c r="B2" s="7" t="s">
        <v>310</v>
      </c>
    </row>
    <row r="3" spans="1:3" x14ac:dyDescent="0.25">
      <c r="A3" s="7" t="s">
        <v>311</v>
      </c>
      <c r="B3" s="7">
        <v>1</v>
      </c>
    </row>
    <row r="4" spans="1:3" x14ac:dyDescent="0.25">
      <c r="A4" s="7" t="s">
        <v>312</v>
      </c>
      <c r="B4" s="7">
        <v>0</v>
      </c>
    </row>
    <row r="5" spans="1:3" x14ac:dyDescent="0.25">
      <c r="A5" s="7" t="s">
        <v>313</v>
      </c>
      <c r="B5" s="7">
        <v>0</v>
      </c>
    </row>
    <row r="6" spans="1:3" x14ac:dyDescent="0.25">
      <c r="A6" s="7" t="s">
        <v>314</v>
      </c>
      <c r="B6" s="7">
        <v>1</v>
      </c>
    </row>
    <row r="7" spans="1:3" x14ac:dyDescent="0.25">
      <c r="A7" s="7" t="s">
        <v>315</v>
      </c>
      <c r="B7" s="7">
        <v>1</v>
      </c>
    </row>
    <row r="8" spans="1:3" x14ac:dyDescent="0.25">
      <c r="A8" s="7" t="s">
        <v>316</v>
      </c>
      <c r="B8" s="7">
        <v>0</v>
      </c>
    </row>
    <row r="9" spans="1:3" x14ac:dyDescent="0.25">
      <c r="A9" s="7" t="s">
        <v>317</v>
      </c>
      <c r="B9" s="7">
        <v>0</v>
      </c>
    </row>
    <row r="10" spans="1:3" x14ac:dyDescent="0.25">
      <c r="A10" s="7" t="s">
        <v>318</v>
      </c>
      <c r="C10" s="7" t="s">
        <v>319</v>
      </c>
    </row>
    <row r="11" spans="1:3" x14ac:dyDescent="0.25">
      <c r="A11" s="7" t="s">
        <v>320</v>
      </c>
      <c r="B11" s="7">
        <v>0</v>
      </c>
    </row>
    <row r="12" spans="1:3" x14ac:dyDescent="0.25">
      <c r="A12" s="7" t="s">
        <v>321</v>
      </c>
      <c r="B12" s="7" t="s">
        <v>322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9900"/>
    <outlinePr summaryBelow="0" summaryRight="0"/>
    <pageSetUpPr fitToPage="1"/>
  </sheetPr>
  <dimension ref="A2:J28"/>
  <sheetViews>
    <sheetView showGridLines="0" workbookViewId="0">
      <selection activeCell="C4" sqref="C4:J4"/>
    </sheetView>
  </sheetViews>
  <sheetFormatPr baseColWidth="10" defaultColWidth="9.140625" defaultRowHeight="12.75" customHeight="1" x14ac:dyDescent="0.25"/>
  <cols>
    <col min="1" max="1" width="6.7109375" customWidth="1"/>
    <col min="2" max="2" width="35" customWidth="1"/>
    <col min="3" max="10" width="11.42578125" customWidth="1"/>
  </cols>
  <sheetData>
    <row r="2" spans="1:10" ht="12.75" customHeight="1" x14ac:dyDescent="0.25">
      <c r="B2" s="126" t="s">
        <v>323</v>
      </c>
      <c r="C2" s="126"/>
      <c r="D2" s="126"/>
      <c r="E2" s="126"/>
      <c r="F2" s="126"/>
      <c r="G2" s="126"/>
      <c r="H2" s="126"/>
      <c r="I2" s="126"/>
      <c r="J2" s="126"/>
    </row>
    <row r="4" spans="1:10" ht="12.75" customHeight="1" x14ac:dyDescent="0.25">
      <c r="A4" s="34" t="s">
        <v>274</v>
      </c>
      <c r="B4" s="33" t="s">
        <v>324</v>
      </c>
      <c r="C4" s="127"/>
      <c r="D4" s="127"/>
      <c r="E4" s="127"/>
      <c r="F4" s="127"/>
      <c r="G4" s="127"/>
      <c r="H4" s="127"/>
      <c r="I4" s="127"/>
      <c r="J4" s="127"/>
    </row>
    <row r="6" spans="1:10" ht="12.75" customHeight="1" x14ac:dyDescent="0.25">
      <c r="A6" s="34" t="s">
        <v>276</v>
      </c>
      <c r="B6" s="33" t="s">
        <v>325</v>
      </c>
      <c r="C6" s="127"/>
      <c r="D6" s="127"/>
      <c r="E6" s="127"/>
      <c r="F6" s="127"/>
      <c r="G6" s="127"/>
      <c r="H6" s="127"/>
      <c r="I6" s="127"/>
      <c r="J6" s="127"/>
    </row>
    <row r="8" spans="1:10" ht="12.75" customHeight="1" x14ac:dyDescent="0.25">
      <c r="A8" s="34" t="s">
        <v>286</v>
      </c>
      <c r="B8" s="33" t="s">
        <v>326</v>
      </c>
      <c r="C8" s="127"/>
      <c r="D8" s="127"/>
      <c r="E8" s="127"/>
      <c r="F8" s="127"/>
      <c r="G8" s="127"/>
      <c r="H8" s="127"/>
      <c r="I8" s="127"/>
      <c r="J8" s="127"/>
    </row>
    <row r="10" spans="1:10" ht="12.75" customHeight="1" x14ac:dyDescent="0.25">
      <c r="A10" s="34" t="s">
        <v>288</v>
      </c>
      <c r="B10" s="33" t="s">
        <v>327</v>
      </c>
      <c r="C10" s="128"/>
      <c r="D10" s="128"/>
      <c r="E10" s="128"/>
      <c r="F10" s="128"/>
      <c r="G10" s="128"/>
      <c r="H10" s="128"/>
      <c r="I10" s="128"/>
      <c r="J10" s="128"/>
    </row>
    <row r="12" spans="1:10" ht="12.75" customHeight="1" x14ac:dyDescent="0.25">
      <c r="A12" s="34" t="s">
        <v>278</v>
      </c>
      <c r="B12" s="33" t="s">
        <v>328</v>
      </c>
      <c r="C12" s="127"/>
      <c r="D12" s="127"/>
      <c r="E12" s="127"/>
      <c r="F12" s="127"/>
      <c r="G12" s="127"/>
      <c r="H12" s="127"/>
      <c r="I12" s="127"/>
      <c r="J12" s="127"/>
    </row>
    <row r="14" spans="1:10" ht="12.75" customHeight="1" x14ac:dyDescent="0.25">
      <c r="A14" s="34" t="s">
        <v>290</v>
      </c>
      <c r="B14" s="33" t="s">
        <v>329</v>
      </c>
      <c r="C14" s="127"/>
      <c r="D14" s="127"/>
      <c r="E14" s="127"/>
      <c r="F14" s="127"/>
      <c r="G14" s="127"/>
      <c r="H14" s="127"/>
      <c r="I14" s="127"/>
      <c r="J14" s="127"/>
    </row>
    <row r="16" spans="1:10" ht="12.75" customHeight="1" x14ac:dyDescent="0.25">
      <c r="A16" s="34" t="s">
        <v>292</v>
      </c>
      <c r="B16" s="33" t="s">
        <v>330</v>
      </c>
      <c r="C16" s="127"/>
      <c r="D16" s="127"/>
      <c r="E16" s="127"/>
      <c r="F16" s="127"/>
      <c r="G16" s="127"/>
      <c r="H16" s="127"/>
      <c r="I16" s="127"/>
      <c r="J16" s="127"/>
    </row>
    <row r="18" spans="1:10" ht="12.75" customHeight="1" x14ac:dyDescent="0.25">
      <c r="A18" s="34" t="s">
        <v>294</v>
      </c>
      <c r="B18" s="33" t="s">
        <v>331</v>
      </c>
      <c r="C18" s="129"/>
      <c r="D18" s="129"/>
      <c r="E18" s="129"/>
      <c r="F18" s="129"/>
      <c r="G18" s="129"/>
      <c r="H18" s="129"/>
      <c r="I18" s="129"/>
      <c r="J18" s="129"/>
    </row>
    <row r="20" spans="1:10" ht="12.75" customHeight="1" x14ac:dyDescent="0.25">
      <c r="A20" s="34" t="s">
        <v>332</v>
      </c>
      <c r="B20" s="33" t="s">
        <v>333</v>
      </c>
      <c r="C20" s="129"/>
      <c r="D20" s="129"/>
      <c r="E20" s="129"/>
      <c r="F20" s="129"/>
      <c r="G20" s="129"/>
      <c r="H20" s="129"/>
      <c r="I20" s="129"/>
      <c r="J20" s="129"/>
    </row>
    <row r="22" spans="1:10" ht="12.75" customHeight="1" x14ac:dyDescent="0.25">
      <c r="A22" s="34" t="s">
        <v>280</v>
      </c>
      <c r="B22" s="33" t="s">
        <v>334</v>
      </c>
      <c r="C22" s="129"/>
      <c r="D22" s="129"/>
      <c r="E22" s="129"/>
      <c r="F22" s="129"/>
      <c r="G22" s="129"/>
      <c r="H22" s="129"/>
      <c r="I22" s="129"/>
      <c r="J22" s="129"/>
    </row>
    <row r="24" spans="1:10" ht="12.75" customHeight="1" x14ac:dyDescent="0.25">
      <c r="A24" s="34" t="s">
        <v>282</v>
      </c>
      <c r="B24" s="33" t="s">
        <v>335</v>
      </c>
      <c r="C24" s="127"/>
      <c r="D24" s="127"/>
      <c r="E24" s="127"/>
      <c r="F24" s="127"/>
      <c r="G24" s="127"/>
      <c r="H24" s="127"/>
      <c r="I24" s="127"/>
      <c r="J24" s="127"/>
    </row>
    <row r="28" spans="1:10" ht="60" customHeight="1" x14ac:dyDescent="0.25">
      <c r="A28" s="34" t="s">
        <v>284</v>
      </c>
      <c r="B28" s="33" t="s">
        <v>336</v>
      </c>
      <c r="C28" s="127"/>
      <c r="D28" s="127"/>
      <c r="E28" s="127"/>
      <c r="F28" s="127"/>
      <c r="G28" s="127"/>
      <c r="H28" s="127"/>
      <c r="I28" s="127"/>
      <c r="J28" s="127"/>
    </row>
  </sheetData>
  <sheetProtection password="E95E" sheet="1" objects="1" selectLockedCells="1"/>
  <mergeCells count="13">
    <mergeCell ref="C22:J22"/>
    <mergeCell ref="C24:J24"/>
    <mergeCell ref="C28:J28"/>
    <mergeCell ref="C12:J12"/>
    <mergeCell ref="C14:J14"/>
    <mergeCell ref="C16:J16"/>
    <mergeCell ref="C18:J18"/>
    <mergeCell ref="C20:J20"/>
    <mergeCell ref="B2:J2"/>
    <mergeCell ref="C4:J4"/>
    <mergeCell ref="C6:J6"/>
    <mergeCell ref="C8:J8"/>
    <mergeCell ref="C10:J10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9BFF"/>
    <outlinePr summaryBelow="0" summaryRight="0"/>
    <pageSetUpPr fitToPage="1"/>
  </sheetPr>
  <dimension ref="B2:F54"/>
  <sheetViews>
    <sheetView showGridLines="0" workbookViewId="0">
      <selection activeCell="B6" sqref="B6"/>
    </sheetView>
  </sheetViews>
  <sheetFormatPr baseColWidth="10" defaultColWidth="9.140625" defaultRowHeight="12.75" customHeight="1" x14ac:dyDescent="0.25"/>
  <cols>
    <col min="1" max="1" width="6.7109375" customWidth="1"/>
    <col min="2" max="2" width="68.140625" customWidth="1"/>
    <col min="3" max="6" width="15.5703125" customWidth="1"/>
  </cols>
  <sheetData>
    <row r="2" spans="2:6" ht="16.149999999999999" customHeight="1" x14ac:dyDescent="0.25">
      <c r="B2" s="130" t="s">
        <v>337</v>
      </c>
      <c r="C2" s="130"/>
      <c r="D2" s="130"/>
      <c r="E2" s="130"/>
      <c r="F2" s="130"/>
    </row>
    <row r="4" spans="2:6" ht="12.75" customHeight="1" x14ac:dyDescent="0.25">
      <c r="B4" s="40" t="s">
        <v>338</v>
      </c>
      <c r="C4" s="40" t="s">
        <v>339</v>
      </c>
      <c r="D4" s="40" t="s">
        <v>340</v>
      </c>
      <c r="E4" s="40" t="s">
        <v>341</v>
      </c>
      <c r="F4" s="40" t="s">
        <v>342</v>
      </c>
    </row>
    <row r="6" spans="2:6" ht="12.75" customHeight="1" x14ac:dyDescent="0.25">
      <c r="B6" s="41"/>
      <c r="C6" s="42"/>
      <c r="D6" s="43"/>
      <c r="E6" s="44"/>
      <c r="F6" s="45" t="str">
        <f>IF(AND(E6= "",D6= ""), "", ROUND(ROUND(E6, 2) * ROUND(D6, 3), 2))</f>
        <v/>
      </c>
    </row>
    <row r="8" spans="2:6" ht="12.75" customHeight="1" x14ac:dyDescent="0.25">
      <c r="B8" s="41"/>
      <c r="C8" s="42"/>
      <c r="D8" s="43"/>
      <c r="E8" s="44"/>
      <c r="F8" s="45" t="str">
        <f>IF(AND(E8= "",D8= ""), "", ROUND(ROUND(E8, 2) * ROUND(D8, 3), 2))</f>
        <v/>
      </c>
    </row>
    <row r="10" spans="2:6" ht="12.75" customHeight="1" x14ac:dyDescent="0.25">
      <c r="B10" s="41"/>
      <c r="C10" s="42"/>
      <c r="D10" s="43"/>
      <c r="E10" s="44"/>
      <c r="F10" s="45" t="str">
        <f>IF(AND(E10= "",D10= ""), "", ROUND(ROUND(E10, 2) * ROUND(D10, 3), 2))</f>
        <v/>
      </c>
    </row>
    <row r="12" spans="2:6" ht="12.75" customHeight="1" x14ac:dyDescent="0.25">
      <c r="B12" s="41"/>
      <c r="C12" s="42"/>
      <c r="D12" s="43"/>
      <c r="E12" s="44"/>
      <c r="F12" s="45" t="str">
        <f>IF(AND(E12= "",D12= ""), "", ROUND(ROUND(E12, 2) * ROUND(D12, 3), 2))</f>
        <v/>
      </c>
    </row>
    <row r="14" spans="2:6" ht="12.75" customHeight="1" x14ac:dyDescent="0.25">
      <c r="B14" s="41"/>
      <c r="C14" s="42"/>
      <c r="D14" s="43"/>
      <c r="E14" s="44"/>
      <c r="F14" s="45" t="str">
        <f>IF(AND(E14= "",D14= ""), "", ROUND(ROUND(E14, 2) * ROUND(D14, 3), 2))</f>
        <v/>
      </c>
    </row>
    <row r="16" spans="2:6" ht="12.75" customHeight="1" x14ac:dyDescent="0.25">
      <c r="B16" s="41"/>
      <c r="C16" s="42"/>
      <c r="D16" s="43"/>
      <c r="E16" s="44"/>
      <c r="F16" s="45" t="str">
        <f>IF(AND(E16= "",D16= ""), "", ROUND(ROUND(E16, 2) * ROUND(D16, 3), 2))</f>
        <v/>
      </c>
    </row>
    <row r="18" spans="2:6" ht="12.75" customHeight="1" x14ac:dyDescent="0.25">
      <c r="B18" s="41"/>
      <c r="C18" s="42"/>
      <c r="D18" s="43"/>
      <c r="E18" s="44"/>
      <c r="F18" s="45" t="str">
        <f>IF(AND(E18= "",D18= ""), "", ROUND(ROUND(E18, 2) * ROUND(D18, 3), 2))</f>
        <v/>
      </c>
    </row>
    <row r="20" spans="2:6" ht="12.75" customHeight="1" x14ac:dyDescent="0.25">
      <c r="B20" s="41"/>
      <c r="C20" s="42"/>
      <c r="D20" s="43"/>
      <c r="E20" s="44"/>
      <c r="F20" s="45" t="str">
        <f>IF(AND(E20= "",D20= ""), "", ROUND(ROUND(E20, 2) * ROUND(D20, 3), 2))</f>
        <v/>
      </c>
    </row>
    <row r="22" spans="2:6" ht="12.75" customHeight="1" x14ac:dyDescent="0.25">
      <c r="B22" s="41"/>
      <c r="C22" s="42"/>
      <c r="D22" s="43"/>
      <c r="E22" s="44"/>
      <c r="F22" s="45" t="str">
        <f>IF(AND(E22= "",D22= ""), "", ROUND(ROUND(E22, 2) * ROUND(D22, 3), 2))</f>
        <v/>
      </c>
    </row>
    <row r="24" spans="2:6" ht="12.75" customHeight="1" x14ac:dyDescent="0.25">
      <c r="B24" s="41"/>
      <c r="C24" s="42"/>
      <c r="D24" s="43"/>
      <c r="E24" s="44"/>
      <c r="F24" s="45" t="str">
        <f>IF(AND(E24= "",D24= ""), "", ROUND(ROUND(E24, 2) * ROUND(D24, 3), 2))</f>
        <v/>
      </c>
    </row>
    <row r="26" spans="2:6" ht="12.75" customHeight="1" x14ac:dyDescent="0.25">
      <c r="B26" s="41"/>
      <c r="C26" s="42"/>
      <c r="D26" s="43"/>
      <c r="E26" s="44"/>
      <c r="F26" s="45" t="str">
        <f>IF(AND(E26= "",D26= ""), "", ROUND(ROUND(E26, 2) * ROUND(D26, 3), 2))</f>
        <v/>
      </c>
    </row>
    <row r="28" spans="2:6" ht="12.75" customHeight="1" x14ac:dyDescent="0.25">
      <c r="B28" s="41"/>
      <c r="C28" s="42"/>
      <c r="D28" s="43"/>
      <c r="E28" s="44"/>
      <c r="F28" s="45" t="str">
        <f>IF(AND(E28= "",D28= ""), "", ROUND(ROUND(E28, 2) * ROUND(D28, 3), 2))</f>
        <v/>
      </c>
    </row>
    <row r="30" spans="2:6" ht="12.75" customHeight="1" x14ac:dyDescent="0.25">
      <c r="B30" s="41"/>
      <c r="C30" s="42"/>
      <c r="D30" s="43"/>
      <c r="E30" s="44"/>
      <c r="F30" s="45" t="str">
        <f>IF(AND(E30= "",D30= ""), "", ROUND(ROUND(E30, 2) * ROUND(D30, 3), 2))</f>
        <v/>
      </c>
    </row>
    <row r="32" spans="2:6" ht="12.75" customHeight="1" x14ac:dyDescent="0.25">
      <c r="B32" s="41"/>
      <c r="C32" s="42"/>
      <c r="D32" s="43"/>
      <c r="E32" s="44"/>
      <c r="F32" s="45" t="str">
        <f>IF(AND(E32= "",D32= ""), "", ROUND(ROUND(E32, 2) * ROUND(D32, 3), 2))</f>
        <v/>
      </c>
    </row>
    <row r="34" spans="2:6" ht="12.75" customHeight="1" x14ac:dyDescent="0.25">
      <c r="B34" s="41"/>
      <c r="C34" s="42"/>
      <c r="D34" s="43"/>
      <c r="E34" s="44"/>
      <c r="F34" s="45" t="str">
        <f>IF(AND(E34= "",D34= ""), "", ROUND(ROUND(E34, 2) * ROUND(D34, 3), 2))</f>
        <v/>
      </c>
    </row>
    <row r="36" spans="2:6" ht="12.75" customHeight="1" x14ac:dyDescent="0.25">
      <c r="B36" s="41"/>
      <c r="C36" s="42"/>
      <c r="D36" s="43"/>
      <c r="E36" s="44"/>
      <c r="F36" s="45" t="str">
        <f>IF(AND(E36= "",D36= ""), "", ROUND(ROUND(E36, 2) * ROUND(D36, 3), 2))</f>
        <v/>
      </c>
    </row>
    <row r="38" spans="2:6" ht="12.75" customHeight="1" x14ac:dyDescent="0.25">
      <c r="B38" s="41"/>
      <c r="C38" s="42"/>
      <c r="D38" s="43"/>
      <c r="E38" s="44"/>
      <c r="F38" s="45" t="str">
        <f>IF(AND(E38= "",D38= ""), "", ROUND(ROUND(E38, 2) * ROUND(D38, 3), 2))</f>
        <v/>
      </c>
    </row>
    <row r="40" spans="2:6" ht="12.75" customHeight="1" x14ac:dyDescent="0.25">
      <c r="B40" s="41"/>
      <c r="C40" s="42"/>
      <c r="D40" s="43"/>
      <c r="E40" s="44"/>
      <c r="F40" s="45" t="str">
        <f>IF(AND(E40= "",D40= ""), "", ROUND(ROUND(E40, 2) * ROUND(D40, 3), 2))</f>
        <v/>
      </c>
    </row>
    <row r="42" spans="2:6" ht="12.75" customHeight="1" x14ac:dyDescent="0.25">
      <c r="B42" s="41"/>
      <c r="C42" s="42"/>
      <c r="D42" s="43"/>
      <c r="E42" s="44"/>
      <c r="F42" s="45" t="str">
        <f>IF(AND(E42= "",D42= ""), "", ROUND(ROUND(E42, 2) * ROUND(D42, 3), 2))</f>
        <v/>
      </c>
    </row>
    <row r="44" spans="2:6" ht="12.75" customHeight="1" x14ac:dyDescent="0.25">
      <c r="B44" s="41"/>
      <c r="C44" s="42"/>
      <c r="D44" s="43"/>
      <c r="E44" s="44"/>
      <c r="F44" s="45" t="str">
        <f>IF(AND(E44= "",D44= ""), "", ROUND(ROUND(E44, 2) * ROUND(D44, 3), 2))</f>
        <v/>
      </c>
    </row>
    <row r="46" spans="2:6" ht="12.75" customHeight="1" x14ac:dyDescent="0.25">
      <c r="B46" s="41"/>
      <c r="C46" s="42"/>
      <c r="D46" s="43"/>
      <c r="E46" s="44"/>
      <c r="F46" s="45" t="str">
        <f>IF(AND(E46= "",D46= ""), "", ROUND(ROUND(E46, 2) * ROUND(D46, 3), 2))</f>
        <v/>
      </c>
    </row>
    <row r="48" spans="2:6" ht="12.75" customHeight="1" x14ac:dyDescent="0.25">
      <c r="B48" s="41"/>
      <c r="C48" s="42"/>
      <c r="D48" s="43"/>
      <c r="E48" s="44"/>
      <c r="F48" s="45" t="str">
        <f>IF(AND(E48= "",D48= ""), "", ROUND(ROUND(E48, 2) * ROUND(D48, 3), 2))</f>
        <v/>
      </c>
    </row>
    <row r="50" spans="2:6" ht="12.75" customHeight="1" x14ac:dyDescent="0.25">
      <c r="B50" s="41"/>
      <c r="C50" s="42"/>
      <c r="D50" s="43"/>
      <c r="E50" s="44"/>
      <c r="F50" s="45" t="str">
        <f>IF(AND(E50= "",D50= ""), "", ROUND(ROUND(E50, 2) * ROUND(D50, 3), 2))</f>
        <v/>
      </c>
    </row>
    <row r="52" spans="2:6" ht="12.75" customHeight="1" x14ac:dyDescent="0.25">
      <c r="B52" s="41"/>
      <c r="C52" s="42"/>
      <c r="D52" s="43"/>
      <c r="E52" s="44"/>
      <c r="F52" s="45" t="str">
        <f>IF(AND(E52= "",D52= ""), "", ROUND(ROUND(E52, 2) * ROUND(D52, 3), 2))</f>
        <v/>
      </c>
    </row>
    <row r="54" spans="2:6" ht="12.75" customHeight="1" x14ac:dyDescent="0.25">
      <c r="B54" s="41"/>
      <c r="C54" s="42"/>
      <c r="D54" s="43"/>
      <c r="E54" s="44"/>
      <c r="F54" s="45" t="str">
        <f>IF(AND(E54= "",D54= ""), "", ROUND(ROUND(E54, 2) * ROUND(D54, 3), 2))</f>
        <v/>
      </c>
    </row>
  </sheetData>
  <sheetProtection password="E95E" sheet="1" objects="1" selectLockedCells="1"/>
  <mergeCells count="1">
    <mergeCell ref="B2:F2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28</vt:i4>
      </vt:variant>
    </vt:vector>
  </HeadingPairs>
  <TitlesOfParts>
    <vt:vector size="34" baseType="lpstr">
      <vt:lpstr>Page de garde</vt:lpstr>
      <vt:lpstr>DPGF</vt:lpstr>
      <vt:lpstr>Paramètres</vt:lpstr>
      <vt:lpstr>Version</vt:lpstr>
      <vt:lpstr>Coordonnées Entreprise</vt:lpstr>
      <vt:lpstr>Prestations supplémentaires</vt:lpstr>
      <vt:lpstr>CODELOT</vt:lpstr>
      <vt:lpstr>CPVILLEDOSSIER</vt:lpstr>
      <vt:lpstr>DATEVALEUR</vt:lpstr>
      <vt:lpstr>DPGF!Impression_des_titres</vt:lpstr>
      <vt:lpstr>INDICELOT</vt:lpstr>
      <vt:lpstr>NUMDOSSIER</vt:lpstr>
      <vt:lpstr>OBSERVATIONCONSULTE</vt:lpstr>
      <vt:lpstr>PARCELLEDOSSIER</vt:lpstr>
      <vt:lpstr>PHASELOT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Damien Moreno</cp:lastModifiedBy>
  <dcterms:created xsi:type="dcterms:W3CDTF">2025-12-15T07:02:43Z</dcterms:created>
  <dcterms:modified xsi:type="dcterms:W3CDTF">2025-12-15T07:03:59Z</dcterms:modified>
</cp:coreProperties>
</file>